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708" windowWidth="15576" windowHeight="7308"/>
  </bookViews>
  <sheets>
    <sheet name="Ann E Procurement Planning" sheetId="1" r:id="rId1"/>
  </sheets>
  <externalReferences>
    <externalReference r:id="rId2"/>
  </externalReferences>
  <definedNames>
    <definedName name="desc">'[1]Template names'!$B$30</definedName>
    <definedName name="Head10">'[1]Template names'!$B$16</definedName>
    <definedName name="Head11">'[1]Template names'!$B$17</definedName>
    <definedName name="head27">'[1]Template names'!$B$33</definedName>
    <definedName name="head27a">'[1]Template names'!$B$34</definedName>
    <definedName name="Head9">'[1]Template names'!$B$15</definedName>
    <definedName name="muni">'[1]Template names'!$B$93</definedName>
    <definedName name="_xlnm.Print_Area" localSheetId="0">'Ann E Procurement Planning'!$A$1:$W$137</definedName>
    <definedName name="_xlnm.Print_Titles" localSheetId="0">'Ann E Procurement Planning'!$2:$3</definedName>
    <definedName name="TableA26">'[1]Template names'!$B$136</definedName>
    <definedName name="TableA27">'[1]Template names'!$B$137</definedName>
    <definedName name="TableA28">'[1]Template names'!$B$138</definedName>
    <definedName name="TableA29">'[1]Template names'!$B$139</definedName>
    <definedName name="TableA30">'[1]Template names'!$B$140</definedName>
  </definedNames>
  <calcPr calcId="145621"/>
</workbook>
</file>

<file path=xl/calcChain.xml><?xml version="1.0" encoding="utf-8"?>
<calcChain xmlns="http://schemas.openxmlformats.org/spreadsheetml/2006/main">
  <c r="E119" i="1" l="1"/>
  <c r="E118" i="1"/>
  <c r="AI108" i="1"/>
  <c r="H108" i="1"/>
  <c r="AI98" i="1"/>
  <c r="H98" i="1"/>
  <c r="AI97" i="1"/>
  <c r="H97" i="1"/>
  <c r="E90" i="1"/>
  <c r="E85" i="1"/>
  <c r="AI86" i="1"/>
  <c r="H86" i="1"/>
  <c r="E83" i="1" l="1"/>
  <c r="AI82" i="1"/>
  <c r="AI81" i="1"/>
  <c r="D78" i="1"/>
  <c r="D77" i="1"/>
  <c r="AI77" i="1"/>
  <c r="H77" i="1"/>
  <c r="AI75" i="1"/>
  <c r="H75" i="1"/>
  <c r="D72" i="1"/>
  <c r="D70" i="1"/>
  <c r="D83" i="1" s="1"/>
  <c r="H60" i="1"/>
  <c r="E58" i="1"/>
  <c r="E63" i="1"/>
  <c r="D63" i="1"/>
  <c r="AI57" i="1"/>
  <c r="H57" i="1"/>
  <c r="H41" i="1"/>
  <c r="E36" i="1"/>
  <c r="AI35" i="1"/>
  <c r="AI34" i="1"/>
  <c r="AI33" i="1"/>
  <c r="AI32" i="1"/>
  <c r="H35" i="1"/>
  <c r="H34" i="1"/>
  <c r="H33" i="1"/>
  <c r="H32" i="1"/>
  <c r="D27" i="1"/>
  <c r="D26" i="1"/>
  <c r="D23" i="1"/>
  <c r="D22" i="1"/>
  <c r="D21" i="1"/>
  <c r="D19" i="1"/>
  <c r="D17" i="1"/>
  <c r="D16" i="1"/>
  <c r="D36" i="1" s="1"/>
  <c r="H82" i="1" l="1"/>
  <c r="H81" i="1"/>
  <c r="H124" i="1"/>
  <c r="D157" i="1" l="1"/>
  <c r="AH149" i="1"/>
  <c r="AG149" i="1"/>
  <c r="AF149" i="1"/>
  <c r="AE149" i="1"/>
  <c r="AD149" i="1"/>
  <c r="AC149" i="1"/>
  <c r="AB149" i="1"/>
  <c r="AA149" i="1"/>
  <c r="Z149" i="1"/>
  <c r="Y149" i="1"/>
  <c r="X149" i="1"/>
  <c r="E149" i="1"/>
  <c r="D149" i="1"/>
  <c r="AH148" i="1"/>
  <c r="AG148" i="1"/>
  <c r="AF148" i="1"/>
  <c r="AE148" i="1"/>
  <c r="AD148" i="1"/>
  <c r="AC148" i="1"/>
  <c r="AB148" i="1"/>
  <c r="AA148" i="1"/>
  <c r="Z148" i="1"/>
  <c r="Y148" i="1"/>
  <c r="X148" i="1"/>
  <c r="E148" i="1"/>
  <c r="D148" i="1"/>
  <c r="AH147" i="1"/>
  <c r="AG147" i="1"/>
  <c r="AF147" i="1"/>
  <c r="AE147" i="1"/>
  <c r="AD147" i="1"/>
  <c r="AC147" i="1"/>
  <c r="AB147" i="1"/>
  <c r="AA147" i="1"/>
  <c r="Z147" i="1"/>
  <c r="Y147" i="1"/>
  <c r="X147" i="1"/>
  <c r="E147" i="1"/>
  <c r="D147" i="1"/>
  <c r="AH146" i="1"/>
  <c r="AG146" i="1"/>
  <c r="AF146" i="1"/>
  <c r="AE146" i="1"/>
  <c r="AD146" i="1"/>
  <c r="AC146" i="1"/>
  <c r="AB146" i="1"/>
  <c r="AA146" i="1"/>
  <c r="Z146" i="1"/>
  <c r="Y146" i="1"/>
  <c r="X146" i="1"/>
  <c r="E146" i="1"/>
  <c r="D146" i="1"/>
  <c r="AH145" i="1"/>
  <c r="AG145" i="1"/>
  <c r="AF145" i="1"/>
  <c r="AE145" i="1"/>
  <c r="AD145" i="1"/>
  <c r="AC145" i="1"/>
  <c r="AB145" i="1"/>
  <c r="AA145" i="1"/>
  <c r="Z145" i="1"/>
  <c r="Y145" i="1"/>
  <c r="X145" i="1"/>
  <c r="E145" i="1"/>
  <c r="D145" i="1"/>
  <c r="AH144" i="1"/>
  <c r="AG144" i="1"/>
  <c r="AF144" i="1"/>
  <c r="AE144" i="1"/>
  <c r="AD144" i="1"/>
  <c r="AC144" i="1"/>
  <c r="AB144" i="1"/>
  <c r="AA144" i="1"/>
  <c r="Z144" i="1"/>
  <c r="Y144" i="1"/>
  <c r="X144" i="1"/>
  <c r="E144" i="1"/>
  <c r="D144" i="1"/>
  <c r="AH143" i="1"/>
  <c r="AG143" i="1"/>
  <c r="AF143" i="1"/>
  <c r="AE143" i="1"/>
  <c r="AD143" i="1"/>
  <c r="AC143" i="1"/>
  <c r="AB143" i="1"/>
  <c r="AA143" i="1"/>
  <c r="Z143" i="1"/>
  <c r="Y143" i="1"/>
  <c r="X143" i="1"/>
  <c r="E143" i="1"/>
  <c r="D143" i="1"/>
  <c r="AH142" i="1"/>
  <c r="AG142" i="1"/>
  <c r="AF142" i="1"/>
  <c r="AE142" i="1"/>
  <c r="AE151" i="1" s="1"/>
  <c r="AD142" i="1"/>
  <c r="AC142" i="1"/>
  <c r="AB142" i="1"/>
  <c r="AA142" i="1"/>
  <c r="Z142" i="1"/>
  <c r="Y142" i="1"/>
  <c r="X142" i="1"/>
  <c r="E142" i="1"/>
  <c r="E151" i="1" s="1"/>
  <c r="D142" i="1"/>
  <c r="AH137" i="1"/>
  <c r="AG137" i="1"/>
  <c r="AF137" i="1"/>
  <c r="AE137" i="1"/>
  <c r="AD137" i="1"/>
  <c r="AC137" i="1"/>
  <c r="AB137" i="1"/>
  <c r="AA137" i="1"/>
  <c r="Z137" i="1"/>
  <c r="Y137" i="1"/>
  <c r="X137" i="1"/>
  <c r="E136" i="1"/>
  <c r="D136" i="1"/>
  <c r="AI135" i="1"/>
  <c r="H135" i="1"/>
  <c r="E133" i="1"/>
  <c r="D133" i="1"/>
  <c r="AI132" i="1"/>
  <c r="H132" i="1"/>
  <c r="AI131" i="1"/>
  <c r="H131" i="1"/>
  <c r="AI130" i="1"/>
  <c r="H130" i="1"/>
  <c r="AI129" i="1"/>
  <c r="H129" i="1"/>
  <c r="E127" i="1"/>
  <c r="D127" i="1"/>
  <c r="AI126" i="1"/>
  <c r="H126" i="1"/>
  <c r="AI125" i="1"/>
  <c r="H125" i="1"/>
  <c r="AI124" i="1"/>
  <c r="AI123" i="1"/>
  <c r="H123" i="1"/>
  <c r="E121" i="1"/>
  <c r="D121" i="1"/>
  <c r="AI120" i="1"/>
  <c r="H120" i="1"/>
  <c r="AI119" i="1"/>
  <c r="H119" i="1"/>
  <c r="AI118" i="1"/>
  <c r="H118" i="1"/>
  <c r="AI117" i="1"/>
  <c r="H117" i="1"/>
  <c r="AI116" i="1"/>
  <c r="H116" i="1"/>
  <c r="AI115" i="1"/>
  <c r="H115" i="1"/>
  <c r="AI114" i="1"/>
  <c r="H114" i="1"/>
  <c r="AI113" i="1"/>
  <c r="H113" i="1"/>
  <c r="AI112" i="1"/>
  <c r="H112" i="1"/>
  <c r="E110" i="1"/>
  <c r="D110" i="1"/>
  <c r="AI109" i="1"/>
  <c r="H109" i="1"/>
  <c r="AI107" i="1"/>
  <c r="H107" i="1"/>
  <c r="E105" i="1"/>
  <c r="D105" i="1"/>
  <c r="AI104" i="1"/>
  <c r="H104" i="1"/>
  <c r="AI103" i="1"/>
  <c r="H103" i="1"/>
  <c r="AI102" i="1"/>
  <c r="H102" i="1"/>
  <c r="AI101" i="1"/>
  <c r="H101" i="1"/>
  <c r="AI100" i="1"/>
  <c r="H100" i="1"/>
  <c r="AI99" i="1"/>
  <c r="H99" i="1"/>
  <c r="AI96" i="1"/>
  <c r="H96" i="1"/>
  <c r="AI95" i="1"/>
  <c r="H95" i="1"/>
  <c r="AI94" i="1"/>
  <c r="H94" i="1"/>
  <c r="AI93" i="1"/>
  <c r="H93" i="1"/>
  <c r="AI92" i="1"/>
  <c r="H92" i="1"/>
  <c r="AI91" i="1"/>
  <c r="H91" i="1"/>
  <c r="AI90" i="1"/>
  <c r="H90" i="1"/>
  <c r="AI89" i="1"/>
  <c r="H89" i="1"/>
  <c r="AI88" i="1"/>
  <c r="H88" i="1"/>
  <c r="AI87" i="1"/>
  <c r="H87" i="1"/>
  <c r="AI85" i="1"/>
  <c r="H85" i="1"/>
  <c r="AI80" i="1"/>
  <c r="H80" i="1"/>
  <c r="AI79" i="1"/>
  <c r="H79" i="1"/>
  <c r="AI78" i="1"/>
  <c r="H78" i="1"/>
  <c r="AI76" i="1"/>
  <c r="H76" i="1"/>
  <c r="AI74" i="1"/>
  <c r="H74" i="1"/>
  <c r="AI73" i="1"/>
  <c r="H73" i="1"/>
  <c r="AI72" i="1"/>
  <c r="H72" i="1"/>
  <c r="AI71" i="1"/>
  <c r="H71" i="1"/>
  <c r="AI70" i="1"/>
  <c r="H70" i="1"/>
  <c r="AI69" i="1"/>
  <c r="H69" i="1"/>
  <c r="AI68" i="1"/>
  <c r="H68" i="1"/>
  <c r="AI67" i="1"/>
  <c r="H67" i="1"/>
  <c r="AI66" i="1"/>
  <c r="AI65" i="1"/>
  <c r="H65" i="1"/>
  <c r="AI62" i="1"/>
  <c r="H62" i="1"/>
  <c r="AI61" i="1"/>
  <c r="H61" i="1"/>
  <c r="AI59" i="1"/>
  <c r="H59" i="1"/>
  <c r="AI58" i="1"/>
  <c r="H58" i="1"/>
  <c r="E55" i="1"/>
  <c r="D55" i="1"/>
  <c r="AI54" i="1"/>
  <c r="H54" i="1"/>
  <c r="AI53" i="1"/>
  <c r="H53" i="1"/>
  <c r="AI52" i="1"/>
  <c r="H52" i="1"/>
  <c r="AI51" i="1"/>
  <c r="H51" i="1"/>
  <c r="AI50" i="1"/>
  <c r="H50" i="1"/>
  <c r="AI49" i="1"/>
  <c r="H49" i="1"/>
  <c r="AI48" i="1"/>
  <c r="H48" i="1"/>
  <c r="AI47" i="1"/>
  <c r="H47" i="1"/>
  <c r="AI46" i="1"/>
  <c r="H46" i="1"/>
  <c r="AI45" i="1"/>
  <c r="H45" i="1"/>
  <c r="AI44" i="1"/>
  <c r="H44" i="1"/>
  <c r="AI43" i="1"/>
  <c r="H43" i="1"/>
  <c r="AI42" i="1"/>
  <c r="AI40" i="1"/>
  <c r="H40" i="1"/>
  <c r="AI39" i="1"/>
  <c r="H39" i="1"/>
  <c r="AI38" i="1"/>
  <c r="H38" i="1"/>
  <c r="AI31" i="1"/>
  <c r="H31" i="1"/>
  <c r="AI30" i="1"/>
  <c r="H30" i="1"/>
  <c r="AI29" i="1"/>
  <c r="H29" i="1"/>
  <c r="AI28" i="1"/>
  <c r="H28" i="1"/>
  <c r="AI27" i="1"/>
  <c r="H27" i="1"/>
  <c r="AI26" i="1"/>
  <c r="H26" i="1"/>
  <c r="AI25" i="1"/>
  <c r="H25" i="1"/>
  <c r="AI24" i="1"/>
  <c r="H24" i="1"/>
  <c r="AI23" i="1"/>
  <c r="H23" i="1"/>
  <c r="AI22" i="1"/>
  <c r="H22" i="1"/>
  <c r="AI21" i="1"/>
  <c r="H21" i="1"/>
  <c r="AI20" i="1"/>
  <c r="H20" i="1"/>
  <c r="AI19" i="1"/>
  <c r="H19" i="1"/>
  <c r="AI18" i="1"/>
  <c r="H18" i="1"/>
  <c r="AI17" i="1"/>
  <c r="H17" i="1"/>
  <c r="AI16" i="1"/>
  <c r="H16" i="1"/>
  <c r="AI15" i="1"/>
  <c r="H15" i="1"/>
  <c r="AI14" i="1"/>
  <c r="H14" i="1"/>
  <c r="AI13" i="1"/>
  <c r="H13" i="1"/>
  <c r="E11" i="1"/>
  <c r="D11" i="1"/>
  <c r="AI10" i="1"/>
  <c r="H10" i="1"/>
  <c r="AI9" i="1"/>
  <c r="H9" i="1"/>
  <c r="AI8" i="1"/>
  <c r="H8" i="1"/>
  <c r="AI7" i="1"/>
  <c r="H7" i="1"/>
  <c r="AI6" i="1"/>
  <c r="H6" i="1"/>
  <c r="AI5" i="1"/>
  <c r="H5" i="1"/>
  <c r="H83" i="1" l="1"/>
  <c r="H63" i="1"/>
  <c r="H55" i="1"/>
  <c r="H36" i="1"/>
  <c r="H121" i="1"/>
  <c r="AI149" i="1"/>
  <c r="AI147" i="1"/>
  <c r="H136" i="1"/>
  <c r="X151" i="1"/>
  <c r="AF151" i="1"/>
  <c r="AI145" i="1"/>
  <c r="H110" i="1"/>
  <c r="Y151" i="1"/>
  <c r="AG151" i="1"/>
  <c r="E137" i="1"/>
  <c r="AI144" i="1"/>
  <c r="H127" i="1"/>
  <c r="AA151" i="1"/>
  <c r="D137" i="1"/>
  <c r="AI143" i="1"/>
  <c r="AB151" i="1"/>
  <c r="AI142" i="1"/>
  <c r="AH151" i="1"/>
  <c r="H133" i="1"/>
  <c r="AC151" i="1"/>
  <c r="Z151" i="1"/>
  <c r="H11" i="1"/>
  <c r="H105" i="1"/>
  <c r="AI148" i="1"/>
  <c r="AI146" i="1"/>
  <c r="D151" i="1"/>
  <c r="AD151" i="1"/>
  <c r="AI137" i="1"/>
  <c r="H137" i="1" l="1"/>
  <c r="E138" i="1"/>
  <c r="Z152" i="1" s="1"/>
  <c r="AI151" i="1"/>
  <c r="AI152" i="1" l="1"/>
  <c r="AC152" i="1"/>
  <c r="AF152" i="1"/>
</calcChain>
</file>

<file path=xl/sharedStrings.xml><?xml version="1.0" encoding="utf-8"?>
<sst xmlns="http://schemas.openxmlformats.org/spreadsheetml/2006/main" count="1741" uniqueCount="367">
  <si>
    <t>Dpt</t>
  </si>
  <si>
    <t>Proj #</t>
  </si>
  <si>
    <t>PROJECT NAME</t>
  </si>
  <si>
    <t>Total Capital</t>
  </si>
  <si>
    <t>Total Operational</t>
  </si>
  <si>
    <t>Dept</t>
  </si>
  <si>
    <t>Project Manger</t>
  </si>
  <si>
    <t>Total Budget</t>
  </si>
  <si>
    <t>Tender Number</t>
  </si>
  <si>
    <t>Procurement Method</t>
  </si>
  <si>
    <t>TOR/Quote/ Plan Submission Date</t>
  </si>
  <si>
    <t>BSC Meeting Date</t>
  </si>
  <si>
    <t>Advert Date</t>
  </si>
  <si>
    <t>Compulsory Briefing Session</t>
  </si>
  <si>
    <t>Advert Closing Date</t>
  </si>
  <si>
    <t>BEC Meeting Date</t>
  </si>
  <si>
    <t>BAC Meeting Date</t>
  </si>
  <si>
    <t>Appointment Date</t>
  </si>
  <si>
    <t>Envisaged Date of SLA</t>
  </si>
  <si>
    <t>Implementation Date</t>
  </si>
  <si>
    <t>Procurement Process Completed</t>
  </si>
  <si>
    <t>Comments</t>
  </si>
  <si>
    <t>PROJECTED EXPENDITURE - YEAR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</si>
  <si>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</si>
  <si>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</si>
  <si>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</si>
  <si>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</si>
  <si>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</si>
  <si>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</si>
  <si>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</si>
  <si>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</si>
  <si>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</si>
  <si>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</si>
  <si>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</si>
  <si>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</si>
  <si>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Municipal Environmental Health &amp; Environmental Management</t>
  </si>
  <si>
    <t>09</t>
  </si>
  <si>
    <t>SE003</t>
  </si>
  <si>
    <t>Development of BelaBela  landfill site</t>
  </si>
  <si>
    <t>SDCS</t>
  </si>
  <si>
    <t>Tebogo</t>
  </si>
  <si>
    <t>WDM/2012-13/11</t>
  </si>
  <si>
    <t>Tender</t>
  </si>
  <si>
    <t>3 and 4 Oct 2012</t>
  </si>
  <si>
    <t>No</t>
  </si>
  <si>
    <t>SE018</t>
  </si>
  <si>
    <t>John</t>
  </si>
  <si>
    <t>WDM/2012-13/16</t>
  </si>
  <si>
    <t>N/A</t>
  </si>
  <si>
    <t>07</t>
  </si>
  <si>
    <t>SE019</t>
  </si>
  <si>
    <t>Stanley</t>
  </si>
  <si>
    <t>WDM/2012-13/12</t>
  </si>
  <si>
    <t>SE020</t>
  </si>
  <si>
    <t>Air Quality Lekgotla</t>
  </si>
  <si>
    <t>Lilly</t>
  </si>
  <si>
    <t>Quotes</t>
  </si>
  <si>
    <t>None</t>
  </si>
  <si>
    <t>SE021</t>
  </si>
  <si>
    <t>Waste &amp; Environment Lekgotla</t>
  </si>
  <si>
    <t>HW008</t>
  </si>
  <si>
    <t>World Food Day</t>
  </si>
  <si>
    <t>Disaster Management</t>
  </si>
  <si>
    <t>08</t>
  </si>
  <si>
    <t>DM025</t>
  </si>
  <si>
    <t>Disaster Risk Management Toll Free Number &amp; promotional signage (roll over)</t>
  </si>
  <si>
    <t>Disaster</t>
  </si>
  <si>
    <t>Dan</t>
  </si>
  <si>
    <t>The landline number has been secured and awaiting Telkom's activation. Promotion of signage is awaiting approval from HOD Dept of Road and Transport.</t>
  </si>
  <si>
    <t>DM030</t>
  </si>
  <si>
    <t>Lephalale - Major Heavy Duty Pumper (roll over)</t>
  </si>
  <si>
    <t>DM020</t>
  </si>
  <si>
    <t>Review of Waterberg Disaster Risk Management Plan &amp; Framework</t>
  </si>
  <si>
    <t>Notice Board</t>
  </si>
  <si>
    <t>DM039</t>
  </si>
  <si>
    <t>4x2 Medium Mobile Command Unit (Fully equipped)</t>
  </si>
  <si>
    <t>WDM/2012-13/01</t>
  </si>
  <si>
    <t>1 and 2 Aug 2012</t>
  </si>
  <si>
    <t>WDM/2012-13/08</t>
  </si>
  <si>
    <t>DM027</t>
  </si>
  <si>
    <t>WDM/2012-13/10</t>
  </si>
  <si>
    <t>DM041</t>
  </si>
  <si>
    <t>Lephalale - 4x4 Major Urban Rescue Pumper &amp; equipment</t>
  </si>
  <si>
    <t>WDM/2012-13/02</t>
  </si>
  <si>
    <t>DM029</t>
  </si>
  <si>
    <t>Lephalale - equipment (compressor &amp; scba sets)</t>
  </si>
  <si>
    <t>WDM/2012-13/09</t>
  </si>
  <si>
    <t>Lephalale Villages Witpoort - equipment (roll over)</t>
  </si>
  <si>
    <t>The project name change was done, from mobile office to lephalale fire fighting equipments. The project will be advertised on a notice board.</t>
  </si>
  <si>
    <t>DM042</t>
  </si>
  <si>
    <t>Bela Bela - 4x2 double cab RIV fully equipped</t>
  </si>
  <si>
    <t>WDM/2012-13/03</t>
  </si>
  <si>
    <t>DM040</t>
  </si>
  <si>
    <t>DM015</t>
  </si>
  <si>
    <t>Thabazimbi - 1 4x4 LDV with 1 skid unit &amp; equipment (NOT 2)</t>
  </si>
  <si>
    <t>WDM/2012-13/05</t>
  </si>
  <si>
    <t>DM014</t>
  </si>
  <si>
    <t>Thabazimbi - Equipment (compressor &amp; scba sets)</t>
  </si>
  <si>
    <t>Thabazimbi - Equipment (roll over)</t>
  </si>
  <si>
    <t>DM043</t>
  </si>
  <si>
    <t>Mookgophong - Medium Bush Pumper &amp; equipment</t>
  </si>
  <si>
    <t>WDM/2012-13/04</t>
  </si>
  <si>
    <t>DM044</t>
  </si>
  <si>
    <t>Modimolle - 1 (not 3) 4x4 LDVs with skid units</t>
  </si>
  <si>
    <t>DM045</t>
  </si>
  <si>
    <t>Modimolle - Heavy Duty foam canon trailer</t>
  </si>
  <si>
    <t>WDM/2012-13/07</t>
  </si>
  <si>
    <t>DM006</t>
  </si>
  <si>
    <t>Modimolle - Equipment (compressor &amp; scba sets)</t>
  </si>
  <si>
    <t>Modimolle - Equipment (roll over)</t>
  </si>
  <si>
    <t>DM046</t>
  </si>
  <si>
    <t>Modimolle - Refurbishment of Iveco Truck</t>
  </si>
  <si>
    <t>WDM/2012-13/06</t>
  </si>
  <si>
    <t>Local Economic Development &amp; Tourism</t>
  </si>
  <si>
    <t>04</t>
  </si>
  <si>
    <t>UE040</t>
  </si>
  <si>
    <t>WEDA (roll over)</t>
  </si>
  <si>
    <t>PED</t>
  </si>
  <si>
    <t>Michael</t>
  </si>
  <si>
    <t>Ongoing</t>
  </si>
  <si>
    <t>UE047</t>
  </si>
  <si>
    <t>Bela Bela Flea market (Roll over)</t>
  </si>
  <si>
    <t>Matete</t>
  </si>
  <si>
    <t>?</t>
  </si>
  <si>
    <t>UE031</t>
  </si>
  <si>
    <t>Co-ordination of district wide LED</t>
  </si>
  <si>
    <t>UE038</t>
  </si>
  <si>
    <t>Tourism (see below)</t>
  </si>
  <si>
    <t>-   Getaway Show</t>
  </si>
  <si>
    <t>-   Tourism Month Celebrations</t>
  </si>
  <si>
    <t>-   Mabatlane Wildlife Festival</t>
  </si>
  <si>
    <t>-   Youth Development in Tourism</t>
  </si>
  <si>
    <t>-   Marula Festival</t>
  </si>
  <si>
    <t>-   Tourism Indaba</t>
  </si>
  <si>
    <t>-   Career Expo</t>
  </si>
  <si>
    <t>-   Publications &amp; Brochures</t>
  </si>
  <si>
    <t>-   Local Tourism Association Support</t>
  </si>
  <si>
    <t>Waterberg Biosphere Meander Reserve</t>
  </si>
  <si>
    <t>Waterberg Biosphere Meander Reserve (roll over LEDET grant)</t>
  </si>
  <si>
    <t>Betty</t>
  </si>
  <si>
    <t>BAC item cofunding</t>
  </si>
  <si>
    <t>UE-43</t>
  </si>
  <si>
    <t>Modimolle Security Cameras</t>
  </si>
  <si>
    <t>Municipal Roads &amp; Stormwater</t>
  </si>
  <si>
    <t>05</t>
  </si>
  <si>
    <t>RS041</t>
  </si>
  <si>
    <t>Completion of Streets in Mahwelereng (roll over)</t>
  </si>
  <si>
    <t xml:space="preserve">ID </t>
  </si>
  <si>
    <t>Jacky</t>
  </si>
  <si>
    <t>Yes</t>
  </si>
  <si>
    <t>RS040</t>
  </si>
  <si>
    <t>Completion of Bela Bela Street Paving</t>
  </si>
  <si>
    <t>Bernice</t>
  </si>
  <si>
    <t>RS042</t>
  </si>
  <si>
    <t>Upgrading of streets in Marapong Township</t>
  </si>
  <si>
    <t>WDM/2012-13/14</t>
  </si>
  <si>
    <t>RS043</t>
  </si>
  <si>
    <t>Upgrading of streets in Regorogile Township</t>
  </si>
  <si>
    <t>WDM/2012-13/15</t>
  </si>
  <si>
    <t>Municipal Support &amp; Institutional Development</t>
  </si>
  <si>
    <t>03</t>
  </si>
  <si>
    <t>IN042</t>
  </si>
  <si>
    <t>Procurement of Diesel Generator (roll over)</t>
  </si>
  <si>
    <t>CSSS</t>
  </si>
  <si>
    <t>IN017</t>
  </si>
  <si>
    <t>Procurement of movable assets (see below)</t>
  </si>
  <si>
    <t>-  Institutional requests</t>
  </si>
  <si>
    <t>Maureen</t>
  </si>
  <si>
    <t>The project is implemented on a need basis.</t>
  </si>
  <si>
    <t>-  23 seater minibus</t>
  </si>
  <si>
    <t>Phineas</t>
  </si>
  <si>
    <t>-  Procurement of municipal pool vehicles</t>
  </si>
  <si>
    <t>Procurement of movable assets (roll over)</t>
  </si>
  <si>
    <t>IN021</t>
  </si>
  <si>
    <t>Procurement of IT equipment</t>
  </si>
  <si>
    <t>Keoma</t>
  </si>
  <si>
    <t>Procurement of IT equipment (roll over)</t>
  </si>
  <si>
    <t>IN044</t>
  </si>
  <si>
    <t>District Wide procurement of IT equipment to be VOIP compatible</t>
  </si>
  <si>
    <t>02</t>
  </si>
  <si>
    <t>IN024</t>
  </si>
  <si>
    <t>PMS</t>
  </si>
  <si>
    <t>Limited Bidding</t>
  </si>
  <si>
    <t>IN027</t>
  </si>
  <si>
    <t>District Wide Integrated Financial Management Systems</t>
  </si>
  <si>
    <t>IN043</t>
  </si>
  <si>
    <t>Installation of WDM CCTV Cameras - MDC &amp; Abattoir</t>
  </si>
  <si>
    <t>IN045</t>
  </si>
  <si>
    <t>District Wide Audit System</t>
  </si>
  <si>
    <t>IN046</t>
  </si>
  <si>
    <t>Installation of new lift in WDM Head Office Building</t>
  </si>
  <si>
    <t>Communicity Participation &amp; Good Governance</t>
  </si>
  <si>
    <t>06</t>
  </si>
  <si>
    <t>CO009</t>
  </si>
  <si>
    <t>Communication</t>
  </si>
  <si>
    <t>OEM</t>
  </si>
  <si>
    <t>Pat</t>
  </si>
  <si>
    <t>CO013</t>
  </si>
  <si>
    <t>Production of Diaries for Cllrs &amp; Traditional Leaders</t>
  </si>
  <si>
    <t>CO011</t>
  </si>
  <si>
    <t>District IDP Public Participation Programme - EMO</t>
  </si>
  <si>
    <t>Peter</t>
  </si>
  <si>
    <t>CO012</t>
  </si>
  <si>
    <t>District IDP Strategic Planning Programme - MMO</t>
  </si>
  <si>
    <t>OMM</t>
  </si>
  <si>
    <t>Philemon</t>
  </si>
  <si>
    <t>CO014</t>
  </si>
  <si>
    <t>Learning &amp; sharing (twinning agreement)</t>
  </si>
  <si>
    <t>CO016</t>
  </si>
  <si>
    <t>Gender Programs</t>
  </si>
  <si>
    <t>Senior Citizens</t>
  </si>
  <si>
    <t>CO017</t>
  </si>
  <si>
    <t>HIV/AIDS Awareness Programs</t>
  </si>
  <si>
    <t>CO018</t>
  </si>
  <si>
    <t>People with Disability Programs</t>
  </si>
  <si>
    <t>CO019</t>
  </si>
  <si>
    <t>Youth Programs</t>
  </si>
  <si>
    <t>Joseph</t>
  </si>
  <si>
    <t>CO020</t>
  </si>
  <si>
    <t>Anti-fraud helpline</t>
  </si>
  <si>
    <t>Malose</t>
  </si>
  <si>
    <t>CO024</t>
  </si>
  <si>
    <t>Batho Pele Programme</t>
  </si>
  <si>
    <t>CO028</t>
  </si>
  <si>
    <t>Farm Workers Empowerment</t>
  </si>
  <si>
    <t>CO029</t>
  </si>
  <si>
    <t>Domestic Workers Empowerment</t>
  </si>
  <si>
    <t>CO030</t>
  </si>
  <si>
    <t>Back to School Campaign</t>
  </si>
  <si>
    <t>CO031</t>
  </si>
  <si>
    <t>Mandela Day Celebration</t>
  </si>
  <si>
    <t>CO032</t>
  </si>
  <si>
    <t>Children</t>
  </si>
  <si>
    <t>Land</t>
  </si>
  <si>
    <t>LA012</t>
  </si>
  <si>
    <t>CBD Development Plan Lephalale</t>
  </si>
  <si>
    <t>LA007</t>
  </si>
  <si>
    <t>Review of Spatial Development Framework</t>
  </si>
  <si>
    <t>Sports, Arts &amp; Culture</t>
  </si>
  <si>
    <t>SC012</t>
  </si>
  <si>
    <t>Executive Mayor's Marathon</t>
  </si>
  <si>
    <t>CO-22</t>
  </si>
  <si>
    <t>Golf &amp; Life Skills Development for Youth</t>
  </si>
  <si>
    <t>SC010</t>
  </si>
  <si>
    <t>Women in Sport</t>
  </si>
  <si>
    <t>SC013</t>
  </si>
  <si>
    <t>Mayoral Golf Classic</t>
  </si>
  <si>
    <t>SC014</t>
  </si>
  <si>
    <t>Disability Sport</t>
  </si>
  <si>
    <t>SC009</t>
  </si>
  <si>
    <t>CO015</t>
  </si>
  <si>
    <t>Coordination of Moral Regeneration</t>
  </si>
  <si>
    <t>CO033</t>
  </si>
  <si>
    <t>Heritage Celebration</t>
  </si>
  <si>
    <t>CO034</t>
  </si>
  <si>
    <t>Traditional Leadership development Programme</t>
  </si>
  <si>
    <t>Water &amp; Sanitation</t>
  </si>
  <si>
    <t>SA033</t>
  </si>
  <si>
    <t>Provision of household VIP sanitation at Lephalale and Mogalakwena</t>
  </si>
  <si>
    <t>SA031</t>
  </si>
  <si>
    <t>Northam Sewer Extension 5</t>
  </si>
  <si>
    <t>SA032</t>
  </si>
  <si>
    <t>Mookgophong Township Sewer Connection</t>
  </si>
  <si>
    <t>WDM/2011-12/31</t>
  </si>
  <si>
    <t>This information relates to the appointment of a consultants.</t>
  </si>
  <si>
    <t>Mookgophong Township Sewer Connection (roll over)</t>
  </si>
  <si>
    <t>Electricity</t>
  </si>
  <si>
    <t>EL006</t>
  </si>
  <si>
    <t>ESCOM Electricity upgrade - co-funding in Modimolle</t>
  </si>
  <si>
    <t>Funds were transferred to Modimolle Local Municipality on 24 Aug 2012.</t>
  </si>
  <si>
    <t>EL008</t>
  </si>
  <si>
    <t>Electricity upgrade - co-funding in Lephalale</t>
  </si>
  <si>
    <t>Funds were transferred to Lephalale Local Municipality on 26 Oct 2012.</t>
  </si>
  <si>
    <t>EL009</t>
  </si>
  <si>
    <t>Electricity upgrade - co-funding in Bela Bela</t>
  </si>
  <si>
    <t>Funds were transferred to Bela-Bela Local Municipality on 26 Oct 2012.</t>
  </si>
  <si>
    <t>EL010</t>
  </si>
  <si>
    <t>Upgrade of Ga-Seleka drop in center</t>
  </si>
  <si>
    <t>Abattoir</t>
  </si>
  <si>
    <t>UE029</t>
  </si>
  <si>
    <t>Upgrade of the abattoir (roll over)</t>
  </si>
  <si>
    <t>Various service providers were appointed on 8 Oct 2012 because the SLA with  service provider who was appointed through open tender was terminated due to poor performance.</t>
  </si>
  <si>
    <t>Total</t>
  </si>
  <si>
    <t>IDP 12/13 Expenditure per Department:</t>
  </si>
  <si>
    <t>001</t>
  </si>
  <si>
    <t>CFO</t>
  </si>
  <si>
    <t>002</t>
  </si>
  <si>
    <t>MM</t>
  </si>
  <si>
    <t>003</t>
  </si>
  <si>
    <t>MCSSS</t>
  </si>
  <si>
    <t>004</t>
  </si>
  <si>
    <t>MPED</t>
  </si>
  <si>
    <t>005</t>
  </si>
  <si>
    <t>MID</t>
  </si>
  <si>
    <t>006</t>
  </si>
  <si>
    <t>MEMO</t>
  </si>
  <si>
    <t>007</t>
  </si>
  <si>
    <t>MSDCS</t>
  </si>
  <si>
    <t>008</t>
  </si>
  <si>
    <t>009</t>
  </si>
  <si>
    <t>Health</t>
  </si>
  <si>
    <t>020</t>
  </si>
  <si>
    <t>Total per dpt</t>
  </si>
  <si>
    <t>Quarterly spending targets</t>
  </si>
  <si>
    <t>12/13 original IDP</t>
  </si>
  <si>
    <t>11/12 Roll Over</t>
  </si>
  <si>
    <t>none</t>
  </si>
  <si>
    <t>tender</t>
  </si>
  <si>
    <t>Awaiting Specs</t>
  </si>
  <si>
    <t>SLA awaiting for signature</t>
  </si>
  <si>
    <t xml:space="preserve">The project will be re- advertised on an open tender as no service provider met the minimum requirements of tender.Awaiting for specification </t>
  </si>
  <si>
    <t>The specifications were not aligned to the budget. The project will be re-advertised.Waiting for revised specifications</t>
  </si>
  <si>
    <t>8 &amp; 9 July 2012</t>
  </si>
  <si>
    <t>20 &amp; 22 May 2012</t>
  </si>
  <si>
    <t>15 &amp; 17 July 2012</t>
  </si>
  <si>
    <t>28 &amp; 29 JAN</t>
  </si>
  <si>
    <t>12 &amp; 14 Aug 2012</t>
  </si>
  <si>
    <t>3 &amp; 4 feb</t>
  </si>
  <si>
    <t>Feasibility study for regional toxic landfill site</t>
  </si>
  <si>
    <t>Ad hoc</t>
  </si>
  <si>
    <t>S32 - organ of state tender</t>
  </si>
  <si>
    <t>Procurement and installation of air quality monitoring equipments</t>
  </si>
  <si>
    <t>Mogalakwena &amp; Lephalale - Drought Relief 2 boreholes each</t>
  </si>
  <si>
    <t>Mogalakwena - 40 army tents &amp; 6 bales relief blankets. Thabazimbi - 20 army tents &amp; 3 bales blankets</t>
  </si>
  <si>
    <t>DM032</t>
  </si>
  <si>
    <t>DM036</t>
  </si>
  <si>
    <t>DM038</t>
  </si>
  <si>
    <t>DM037</t>
  </si>
  <si>
    <t>PY</t>
  </si>
  <si>
    <t>Project completed</t>
  </si>
  <si>
    <t>UE034</t>
  </si>
  <si>
    <t>No communication to date</t>
  </si>
  <si>
    <t>Wildlife Centre - Vaalwater Beautification (roll over)</t>
  </si>
  <si>
    <t>Fire Station Standby Generator Refurbishment - Mogalakwena (roll over)</t>
  </si>
  <si>
    <t>Thabazimbi Water Tank (roll over)</t>
  </si>
  <si>
    <t>Bela Bela Medium Pumper Vehicle &amp; equipment (roll over)</t>
  </si>
  <si>
    <t>Modimolle - Medium Double Cab RIV (roll over)</t>
  </si>
  <si>
    <t>RS021</t>
  </si>
  <si>
    <t>Completion of Modimolle ring road (roll over)</t>
  </si>
  <si>
    <t>Current year was only extension</t>
  </si>
  <si>
    <t>Completion of Bela Bela Street Paving (roll over)</t>
  </si>
  <si>
    <t>PMS (roll over)</t>
  </si>
  <si>
    <t>District Wide Integrated Financial Management Systems (roll over)</t>
  </si>
  <si>
    <t>Nadine</t>
  </si>
  <si>
    <t>IN035</t>
  </si>
  <si>
    <t>Lephalale Turnaround Strategy</t>
  </si>
  <si>
    <t>IN041</t>
  </si>
  <si>
    <t>District Wide VPN Network</t>
  </si>
  <si>
    <t>Communication (roll over)</t>
  </si>
  <si>
    <t>CO035</t>
  </si>
  <si>
    <t>Anti-fraud helpline (roll over)</t>
  </si>
  <si>
    <t>IN039</t>
  </si>
  <si>
    <t>IT Audit (roll over)</t>
  </si>
  <si>
    <t>CBD Development Plan BB, Modimolle, Mogalakwena (roll over)</t>
  </si>
  <si>
    <t>Sport Development (Olympics)</t>
  </si>
  <si>
    <t>Project complete</t>
  </si>
  <si>
    <t>Co-funding LM</t>
  </si>
  <si>
    <t>Further roll-out through LMs</t>
  </si>
  <si>
    <t>Limited bidding</t>
  </si>
  <si>
    <t>2013/02/15 &amp; 22</t>
  </si>
  <si>
    <t>The evaluation report was presented in the BAC on the 10 April 2013.</t>
  </si>
  <si>
    <t>10&amp;12  Feb 2013</t>
  </si>
  <si>
    <t>Limited Bidding has been approved  .In the process of Issuing appointment letter.</t>
  </si>
  <si>
    <t>The project have been advertised .</t>
  </si>
  <si>
    <t xml:space="preserve">SLA signed </t>
  </si>
  <si>
    <t xml:space="preserve">Consultant have been appointed.We have  advertised for contractor .    </t>
  </si>
  <si>
    <t>ANNEXURE E: PROJECT PROCUREMENT PLANNING TEMPLATE: 2012/13 FINANCIAL YEAR AS AT 31MARCH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</si>
</sst>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[$-409]d\-mmm\-yy;@"/>
    <numFmt numFmtId="167" formatCode="_(&quot;R&quot;* #,##0.00_);_(&quot;R&quot;* \(#,##0.00\);_(&quot;R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 style="double">
        <color rgb="FF808080"/>
      </top>
      <bottom style="double">
        <color rgb="FF808080"/>
      </bottom>
      <diagonal/>
    </border>
    <border>
      <left/>
      <right/>
      <top style="double">
        <color rgb="FF808080"/>
      </top>
      <bottom style="double">
        <color rgb="FF808080"/>
      </bottom>
      <diagonal/>
    </border>
    <border>
      <left/>
      <right style="double">
        <color indexed="23"/>
      </right>
      <top style="double">
        <color rgb="FF808080"/>
      </top>
      <bottom style="double">
        <color rgb="FF808080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rgb="FF808080"/>
      </left>
      <right style="double">
        <color rgb="FF808080"/>
      </right>
      <top/>
      <bottom style="double">
        <color rgb="FF808080"/>
      </bottom>
      <diagonal/>
    </border>
    <border>
      <left/>
      <right style="double">
        <color rgb="FF808080"/>
      </right>
      <top/>
      <bottom style="double">
        <color rgb="FF808080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double">
        <color indexed="2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double">
        <color indexed="23"/>
      </left>
      <right style="double">
        <color indexed="23"/>
      </right>
      <top/>
      <bottom style="double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double">
        <color indexed="23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69">
    <xf numFmtId="0" fontId="0" fillId="0" borderId="0" xfId="0"/>
    <xf numFmtId="0" fontId="2" fillId="0" borderId="1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166" fontId="4" fillId="4" borderId="0" xfId="0" applyNumberFormat="1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166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top" wrapText="1"/>
    </xf>
    <xf numFmtId="166" fontId="2" fillId="4" borderId="0" xfId="0" applyNumberFormat="1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5" fillId="0" borderId="0" xfId="1" applyNumberFormat="1" applyFont="1" applyFill="1" applyBorder="1"/>
    <xf numFmtId="165" fontId="5" fillId="0" borderId="0" xfId="1" applyNumberFormat="1" applyFont="1" applyFill="1" applyBorder="1" applyAlignment="1">
      <alignment wrapText="1"/>
    </xf>
    <xf numFmtId="166" fontId="5" fillId="0" borderId="0" xfId="1" applyNumberFormat="1" applyFont="1" applyFill="1" applyBorder="1"/>
    <xf numFmtId="0" fontId="5" fillId="0" borderId="0" xfId="1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5" fontId="9" fillId="0" borderId="14" xfId="3" applyNumberFormat="1" applyFont="1" applyFill="1" applyBorder="1" applyAlignment="1">
      <alignment horizontal="center" vertical="center" wrapText="1"/>
    </xf>
    <xf numFmtId="165" fontId="9" fillId="0" borderId="2" xfId="3" applyNumberFormat="1" applyFont="1" applyFill="1" applyBorder="1" applyAlignment="1">
      <alignment horizontal="center" vertical="center" wrapText="1"/>
    </xf>
    <xf numFmtId="165" fontId="10" fillId="0" borderId="2" xfId="3" applyNumberFormat="1" applyFont="1" applyFill="1" applyBorder="1" applyAlignment="1">
      <alignment horizontal="center" vertical="center" wrapText="1"/>
    </xf>
    <xf numFmtId="0" fontId="9" fillId="0" borderId="15" xfId="0" quotePrefix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166" fontId="9" fillId="0" borderId="2" xfId="3" applyNumberFormat="1" applyFont="1" applyFill="1" applyBorder="1" applyAlignment="1">
      <alignment horizontal="center" vertical="center" wrapText="1"/>
    </xf>
    <xf numFmtId="15" fontId="7" fillId="0" borderId="0" xfId="0" applyNumberFormat="1" applyFont="1" applyFill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left" vertical="center" wrapText="1"/>
    </xf>
    <xf numFmtId="0" fontId="0" fillId="0" borderId="15" xfId="0" quotePrefix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165" fontId="11" fillId="5" borderId="2" xfId="3" applyNumberFormat="1" applyFont="1" applyFill="1" applyBorder="1" applyAlignment="1">
      <alignment horizontal="center" vertical="center" wrapText="1"/>
    </xf>
    <xf numFmtId="166" fontId="11" fillId="5" borderId="2" xfId="3" applyNumberFormat="1" applyFont="1" applyFill="1" applyBorder="1" applyAlignment="1">
      <alignment horizontal="center" vertical="center" wrapText="1"/>
    </xf>
    <xf numFmtId="0" fontId="11" fillId="5" borderId="2" xfId="3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left" vertical="center" wrapText="1"/>
    </xf>
    <xf numFmtId="165" fontId="9" fillId="7" borderId="2" xfId="3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2" xfId="0" quotePrefix="1" applyFont="1" applyFill="1" applyBorder="1" applyAlignment="1">
      <alignment horizontal="left" vertical="center" wrapText="1"/>
    </xf>
    <xf numFmtId="0" fontId="9" fillId="0" borderId="15" xfId="0" quotePrefix="1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12" fillId="0" borderId="15" xfId="0" quotePrefix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5" xfId="0" quotePrefix="1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165" fontId="7" fillId="0" borderId="2" xfId="3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5" fontId="11" fillId="5" borderId="32" xfId="3" applyNumberFormat="1" applyFont="1" applyFill="1" applyBorder="1" applyAlignment="1">
      <alignment horizontal="center" vertical="center" wrapText="1"/>
    </xf>
    <xf numFmtId="166" fontId="11" fillId="5" borderId="32" xfId="3" applyNumberFormat="1" applyFont="1" applyFill="1" applyBorder="1" applyAlignment="1">
      <alignment horizontal="center" vertical="center" wrapText="1"/>
    </xf>
    <xf numFmtId="0" fontId="11" fillId="5" borderId="32" xfId="3" applyNumberFormat="1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65" fontId="9" fillId="0" borderId="32" xfId="3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11" fillId="0" borderId="2" xfId="3" applyNumberFormat="1" applyFont="1" applyFill="1" applyBorder="1" applyAlignment="1">
      <alignment horizontal="center" vertical="center" wrapText="1"/>
    </xf>
    <xf numFmtId="166" fontId="11" fillId="0" borderId="2" xfId="3" applyNumberFormat="1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5" fontId="0" fillId="0" borderId="0" xfId="1" applyNumberFormat="1" applyFont="1" applyBorder="1"/>
    <xf numFmtId="165" fontId="0" fillId="0" borderId="0" xfId="1" applyNumberFormat="1" applyFont="1" applyFill="1" applyBorder="1"/>
    <xf numFmtId="165" fontId="0" fillId="0" borderId="0" xfId="1" applyNumberFormat="1" applyFont="1" applyFill="1" applyBorder="1" applyAlignment="1">
      <alignment wrapText="1"/>
    </xf>
    <xf numFmtId="166" fontId="0" fillId="0" borderId="0" xfId="1" applyNumberFormat="1" applyFont="1" applyFill="1" applyBorder="1"/>
    <xf numFmtId="0" fontId="0" fillId="0" borderId="0" xfId="1" applyNumberFormat="1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66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5" fontId="11" fillId="0" borderId="0" xfId="3" applyNumberFormat="1" applyFont="1" applyAlignment="1">
      <alignment horizontal="center" vertical="center" wrapText="1"/>
    </xf>
    <xf numFmtId="166" fontId="11" fillId="0" borderId="0" xfId="3" applyNumberFormat="1" applyFont="1" applyAlignment="1">
      <alignment horizontal="center" vertical="center" wrapText="1"/>
    </xf>
    <xf numFmtId="0" fontId="11" fillId="0" borderId="0" xfId="3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9" fontId="11" fillId="0" borderId="0" xfId="2" applyFont="1" applyAlignment="1">
      <alignment horizontal="center" vertical="center" wrapText="1"/>
    </xf>
    <xf numFmtId="9" fontId="11" fillId="0" borderId="0" xfId="2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165" fontId="7" fillId="0" borderId="0" xfId="3" applyNumberFormat="1" applyFont="1" applyAlignment="1">
      <alignment horizontal="center" vertical="center" wrapText="1"/>
    </xf>
    <xf numFmtId="166" fontId="7" fillId="0" borderId="0" xfId="3" applyNumberFormat="1" applyFont="1" applyAlignment="1">
      <alignment horizontal="center" vertical="center" wrapText="1"/>
    </xf>
    <xf numFmtId="0" fontId="7" fillId="0" borderId="0" xfId="3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9" fillId="0" borderId="0" xfId="3" applyNumberFormat="1" applyFont="1" applyAlignment="1">
      <alignment horizontal="center" vertical="center" wrapText="1"/>
    </xf>
    <xf numFmtId="15" fontId="0" fillId="8" borderId="33" xfId="0" applyNumberFormat="1" applyFont="1" applyFill="1" applyBorder="1" applyAlignment="1">
      <alignment horizontal="left" vertical="center" wrapText="1"/>
    </xf>
    <xf numFmtId="0" fontId="9" fillId="9" borderId="15" xfId="0" quotePrefix="1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left" vertical="center" wrapText="1"/>
    </xf>
    <xf numFmtId="0" fontId="9" fillId="9" borderId="26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 wrapText="1"/>
    </xf>
    <xf numFmtId="166" fontId="9" fillId="7" borderId="2" xfId="3" applyNumberFormat="1" applyFont="1" applyFill="1" applyBorder="1" applyAlignment="1">
      <alignment horizontal="center" vertical="center" wrapText="1"/>
    </xf>
    <xf numFmtId="15" fontId="7" fillId="7" borderId="0" xfId="0" applyNumberFormat="1" applyFont="1" applyFill="1" applyAlignment="1">
      <alignment horizontal="center" vertical="center" wrapText="1"/>
    </xf>
    <xf numFmtId="0" fontId="9" fillId="7" borderId="2" xfId="3" applyNumberFormat="1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34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166" fontId="8" fillId="2" borderId="3" xfId="3" applyNumberFormat="1" applyFont="1" applyFill="1" applyBorder="1" applyAlignment="1">
      <alignment horizontal="center" vertical="center" wrapText="1"/>
    </xf>
    <xf numFmtId="166" fontId="8" fillId="2" borderId="7" xfId="0" applyNumberFormat="1" applyFont="1" applyFill="1" applyBorder="1" applyAlignment="1">
      <alignment horizontal="center" vertical="center" wrapText="1"/>
    </xf>
    <xf numFmtId="165" fontId="14" fillId="2" borderId="3" xfId="3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</cellXfs>
  <cellStyles count="11">
    <cellStyle name="Comma" xfId="1" builtinId="3"/>
    <cellStyle name="Comma 2" xfId="4"/>
    <cellStyle name="Comma 3" xfId="5"/>
    <cellStyle name="Comma 3 2" xfId="6"/>
    <cellStyle name="Comma 4" xfId="3"/>
    <cellStyle name="Currency 3" xfId="7"/>
    <cellStyle name="Normal" xfId="0" builtinId="0"/>
    <cellStyle name="Normal 10" xfId="8"/>
    <cellStyle name="Normal 12" xfId="9"/>
    <cellStyle name="Normal 37" xfId="10"/>
    <cellStyle name="Percent" xfId="2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enie/Documents/Rienie%20Folder%202009/Clients/Waterberg/Budget/2010-11/A1%20Schedule%20Municipal%20Budget%20-%20Ver%202-2%20-%2028%20November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/>
      <sheetData sheetId="1"/>
      <sheetData sheetId="2">
        <row r="15">
          <cell r="B15" t="str">
            <v>Budget Year 2010/11</v>
          </cell>
        </row>
        <row r="16">
          <cell r="B16" t="str">
            <v>Budget Year +1 2011/12</v>
          </cell>
        </row>
        <row r="17">
          <cell r="B17" t="str">
            <v>Budget Year +2 2012/13</v>
          </cell>
        </row>
        <row r="30">
          <cell r="B30" t="str">
            <v>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93">
          <cell r="B93" t="str">
            <v>DC36 Waterberg</v>
          </cell>
        </row>
        <row r="136">
          <cell r="B136" t="str">
            <v>Supporting Table SA26 Budgeted monthly revenue and expenditure (municipal vote)</v>
          </cell>
        </row>
        <row r="137">
          <cell r="B137" t="str">
            <v>Supporting Table SA27 Budgeted monthly revenue and expenditure (standard classification)</v>
          </cell>
        </row>
        <row r="138">
          <cell r="B138" t="str">
            <v>Supporting Table SA28 Budgeted monthly capital expenditure (municipal vote)</v>
          </cell>
        </row>
        <row r="139">
          <cell r="B139" t="str">
            <v>Supporting Table SA29 Budgeted monthly capital expenditure (standard classification)</v>
          </cell>
        </row>
        <row r="140">
          <cell r="B140" t="str">
            <v>Supporting Table SA30 Budgeted monthly cash flow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9"/>
  <sheetViews>
    <sheetView tabSelected="1" view="pageBreakPreview" zoomScale="70" zoomScaleNormal="100" zoomScaleSheetLayoutView="70" workbookViewId="0">
      <pane xSplit="5" ySplit="3" topLeftCell="F46" activePane="bottomRight" state="frozen"/>
      <selection pane="topRight" activeCell="F1" sqref="F1"/>
      <selection pane="bottomLeft" activeCell="A4" sqref="A4"/>
      <selection pane="bottomRight" activeCell="M24" sqref="M24"/>
    </sheetView>
  </sheetViews>
  <sheetFormatPr defaultColWidth="9.109375" defaultRowHeight="30" customHeight="1" x14ac:dyDescent="0.3"/>
  <cols>
    <col min="1" max="1" width="4.33203125" style="81" customWidth="1"/>
    <col min="2" max="2" width="6.6640625" style="81" customWidth="1"/>
    <col min="3" max="3" width="22.5546875" style="82" customWidth="1"/>
    <col min="4" max="4" width="10.6640625" style="121" hidden="1" customWidth="1"/>
    <col min="5" max="5" width="10.5546875" style="121" hidden="1" customWidth="1"/>
    <col min="6" max="6" width="7.44140625" style="121" customWidth="1"/>
    <col min="7" max="7" width="8.88671875" style="121" customWidth="1"/>
    <col min="8" max="8" width="17.5546875" style="121" customWidth="1"/>
    <col min="9" max="9" width="9.33203125" style="121" customWidth="1"/>
    <col min="10" max="10" width="10.5546875" style="121" customWidth="1"/>
    <col min="11" max="11" width="11.6640625" style="121" hidden="1" customWidth="1"/>
    <col min="12" max="12" width="10.5546875" style="122" customWidth="1"/>
    <col min="13" max="13" width="17.6640625" style="122" customWidth="1"/>
    <col min="14" max="14" width="11.33203125" style="122" customWidth="1"/>
    <col min="15" max="15" width="13" style="122" customWidth="1"/>
    <col min="16" max="16" width="0.6640625" style="122" hidden="1" customWidth="1"/>
    <col min="17" max="17" width="10.6640625" style="122" customWidth="1"/>
    <col min="18" max="19" width="10.44140625" style="122" customWidth="1"/>
    <col min="20" max="20" width="10.6640625" style="122" customWidth="1"/>
    <col min="21" max="21" width="11.109375" style="122" customWidth="1"/>
    <col min="22" max="22" width="10.44140625" style="121" customWidth="1"/>
    <col min="23" max="23" width="27.88671875" style="123" customWidth="1"/>
    <col min="24" max="24" width="10.33203125" style="22" customWidth="1"/>
    <col min="25" max="25" width="10.44140625" style="22" customWidth="1"/>
    <col min="26" max="26" width="10.33203125" style="22" customWidth="1"/>
    <col min="27" max="29" width="11" style="22" customWidth="1"/>
    <col min="30" max="30" width="11.33203125" style="22" customWidth="1"/>
    <col min="31" max="31" width="11.44140625" style="22" customWidth="1"/>
    <col min="32" max="32" width="11.44140625" style="22" bestFit="1" customWidth="1"/>
    <col min="33" max="33" width="11.88671875" style="22" customWidth="1"/>
    <col min="34" max="34" width="11.44140625" style="22" customWidth="1"/>
    <col min="35" max="35" width="11.44140625" style="23" customWidth="1"/>
    <col min="36" max="16384" width="9.109375" style="22"/>
  </cols>
  <sheetData>
    <row r="1" spans="1:35" ht="38.4" customHeight="1" thickBot="1" x14ac:dyDescent="0.35">
      <c r="A1" s="165" t="s">
        <v>366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1:35" s="24" customFormat="1" ht="30" customHeight="1" thickTop="1" thickBot="1" x14ac:dyDescent="0.35">
      <c r="A2" s="166" t="s">
        <v>0</v>
      </c>
      <c r="B2" s="166" t="s">
        <v>1</v>
      </c>
      <c r="C2" s="161" t="s">
        <v>2</v>
      </c>
      <c r="D2" s="161" t="s">
        <v>3</v>
      </c>
      <c r="E2" s="161" t="s">
        <v>4</v>
      </c>
      <c r="F2" s="161" t="s">
        <v>5</v>
      </c>
      <c r="G2" s="161" t="s">
        <v>6</v>
      </c>
      <c r="H2" s="161" t="s">
        <v>7</v>
      </c>
      <c r="I2" s="161" t="s">
        <v>8</v>
      </c>
      <c r="J2" s="159" t="s">
        <v>9</v>
      </c>
      <c r="K2" s="161" t="s">
        <v>10</v>
      </c>
      <c r="L2" s="157" t="s">
        <v>11</v>
      </c>
      <c r="M2" s="157" t="s">
        <v>12</v>
      </c>
      <c r="N2" s="157" t="s">
        <v>13</v>
      </c>
      <c r="O2" s="157" t="s">
        <v>14</v>
      </c>
      <c r="P2" s="157" t="s">
        <v>15</v>
      </c>
      <c r="Q2" s="157" t="s">
        <v>15</v>
      </c>
      <c r="R2" s="157" t="s">
        <v>16</v>
      </c>
      <c r="S2" s="157" t="s">
        <v>17</v>
      </c>
      <c r="T2" s="157" t="s">
        <v>18</v>
      </c>
      <c r="U2" s="157" t="s">
        <v>19</v>
      </c>
      <c r="V2" s="159" t="s">
        <v>20</v>
      </c>
      <c r="W2" s="167" t="s">
        <v>21</v>
      </c>
      <c r="X2" s="151" t="s">
        <v>22</v>
      </c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3"/>
    </row>
    <row r="3" spans="1:35" s="24" customFormat="1" ht="30" customHeight="1" thickTop="1" thickBot="1" x14ac:dyDescent="0.35">
      <c r="A3" s="166"/>
      <c r="B3" s="166"/>
      <c r="C3" s="162"/>
      <c r="D3" s="162"/>
      <c r="E3" s="162"/>
      <c r="F3" s="162" t="s">
        <v>5</v>
      </c>
      <c r="G3" s="162"/>
      <c r="H3" s="162"/>
      <c r="I3" s="162"/>
      <c r="J3" s="160"/>
      <c r="K3" s="162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60"/>
      <c r="W3" s="168"/>
      <c r="X3" s="25" t="s">
        <v>23</v>
      </c>
      <c r="Y3" s="26" t="s">
        <v>24</v>
      </c>
      <c r="Z3" s="26" t="s">
        <v>25</v>
      </c>
      <c r="AA3" s="26" t="s">
        <v>26</v>
      </c>
      <c r="AB3" s="26" t="s">
        <v>27</v>
      </c>
      <c r="AC3" s="26" t="s">
        <v>28</v>
      </c>
      <c r="AD3" s="26" t="s">
        <v>29</v>
      </c>
      <c r="AE3" s="26" t="s">
        <v>30</v>
      </c>
      <c r="AF3" s="26" t="s">
        <v>31</v>
      </c>
      <c r="AG3" s="26" t="s">
        <v>32</v>
      </c>
      <c r="AH3" s="26" t="s">
        <v>33</v>
      </c>
      <c r="AI3" s="26" t="s">
        <v>34</v>
      </c>
    </row>
    <row r="4" spans="1:35" s="23" customFormat="1" ht="19.95" customHeight="1" thickTop="1" thickBot="1" x14ac:dyDescent="0.35">
      <c r="A4" s="1"/>
      <c r="B4" s="1"/>
      <c r="C4" s="163" t="s">
        <v>35</v>
      </c>
      <c r="D4" s="164"/>
      <c r="E4" s="164"/>
      <c r="F4" s="164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4"/>
      <c r="X4" s="27"/>
      <c r="Y4" s="28"/>
      <c r="Z4" s="28"/>
      <c r="AA4" s="29"/>
      <c r="AB4" s="28"/>
      <c r="AC4" s="29"/>
      <c r="AD4" s="28"/>
      <c r="AE4" s="28"/>
      <c r="AF4" s="28"/>
      <c r="AG4" s="29"/>
      <c r="AH4" s="29"/>
      <c r="AI4" s="29"/>
    </row>
    <row r="5" spans="1:35" s="23" customFormat="1" ht="129.6" customHeight="1" thickTop="1" thickBot="1" x14ac:dyDescent="0.35">
      <c r="A5" s="30" t="s">
        <v>36</v>
      </c>
      <c r="B5" s="31" t="s">
        <v>37</v>
      </c>
      <c r="C5" s="32" t="s">
        <v>38</v>
      </c>
      <c r="D5" s="28">
        <v>0</v>
      </c>
      <c r="E5" s="28">
        <v>1750000</v>
      </c>
      <c r="F5" s="28" t="s">
        <v>39</v>
      </c>
      <c r="G5" s="28" t="s">
        <v>40</v>
      </c>
      <c r="H5" s="28">
        <f>D5+E5</f>
        <v>1750000</v>
      </c>
      <c r="I5" s="28" t="s">
        <v>41</v>
      </c>
      <c r="J5" s="28" t="s">
        <v>42</v>
      </c>
      <c r="K5" s="28"/>
      <c r="L5" s="137">
        <v>41289</v>
      </c>
      <c r="M5" s="137">
        <v>41315</v>
      </c>
      <c r="N5" s="138" t="s">
        <v>359</v>
      </c>
      <c r="O5" s="137">
        <v>41341</v>
      </c>
      <c r="P5" s="33">
        <v>41124</v>
      </c>
      <c r="Q5" s="137">
        <v>41359</v>
      </c>
      <c r="R5" s="137">
        <v>41374</v>
      </c>
      <c r="S5" s="137">
        <v>41387</v>
      </c>
      <c r="T5" s="137">
        <v>41394</v>
      </c>
      <c r="U5" s="137">
        <v>41394</v>
      </c>
      <c r="V5" s="45" t="s">
        <v>44</v>
      </c>
      <c r="W5" s="139" t="s">
        <v>360</v>
      </c>
      <c r="X5" s="28">
        <v>0</v>
      </c>
      <c r="Y5" s="28">
        <v>480000</v>
      </c>
      <c r="Z5" s="28">
        <v>960000</v>
      </c>
      <c r="AA5" s="28">
        <v>1255000</v>
      </c>
      <c r="AB5" s="28">
        <v>1550000</v>
      </c>
      <c r="AC5" s="28">
        <v>1550000</v>
      </c>
      <c r="AD5" s="28">
        <v>1750000</v>
      </c>
      <c r="AE5" s="28">
        <v>1750000</v>
      </c>
      <c r="AF5" s="28">
        <v>1750000</v>
      </c>
      <c r="AG5" s="28">
        <v>1750000</v>
      </c>
      <c r="AH5" s="28">
        <v>1750000</v>
      </c>
      <c r="AI5" s="28">
        <f t="shared" ref="AI5:AI10" si="0">E5+D5</f>
        <v>1750000</v>
      </c>
    </row>
    <row r="6" spans="1:35" s="23" customFormat="1" ht="80.400000000000006" customHeight="1" thickTop="1" thickBot="1" x14ac:dyDescent="0.35">
      <c r="A6" s="30" t="s">
        <v>36</v>
      </c>
      <c r="B6" s="31" t="s">
        <v>45</v>
      </c>
      <c r="C6" s="32" t="s">
        <v>318</v>
      </c>
      <c r="D6" s="28">
        <v>0</v>
      </c>
      <c r="E6" s="28">
        <v>450000</v>
      </c>
      <c r="F6" s="28" t="s">
        <v>39</v>
      </c>
      <c r="G6" s="28" t="s">
        <v>46</v>
      </c>
      <c r="H6" s="28">
        <f t="shared" ref="H6:H10" si="1">D6+E6</f>
        <v>450000</v>
      </c>
      <c r="I6" s="28" t="s">
        <v>47</v>
      </c>
      <c r="J6" s="28" t="s">
        <v>42</v>
      </c>
      <c r="K6" s="28"/>
      <c r="L6" s="33">
        <v>41383</v>
      </c>
      <c r="M6" s="33">
        <v>41392</v>
      </c>
      <c r="N6" s="33">
        <v>41400</v>
      </c>
      <c r="O6" s="33">
        <v>41407</v>
      </c>
      <c r="P6" s="33">
        <v>41127</v>
      </c>
      <c r="Q6" s="33">
        <v>41417</v>
      </c>
      <c r="R6" s="33">
        <v>41424</v>
      </c>
      <c r="S6" s="33">
        <v>41431</v>
      </c>
      <c r="T6" s="33">
        <v>41438</v>
      </c>
      <c r="U6" s="33">
        <v>41438</v>
      </c>
      <c r="V6" s="28" t="s">
        <v>44</v>
      </c>
      <c r="W6" s="35" t="s">
        <v>310</v>
      </c>
      <c r="X6" s="28">
        <v>0</v>
      </c>
      <c r="Y6" s="28">
        <v>0</v>
      </c>
      <c r="Z6" s="28">
        <v>150000</v>
      </c>
      <c r="AA6" s="28">
        <v>250000</v>
      </c>
      <c r="AB6" s="28">
        <v>350000</v>
      </c>
      <c r="AC6" s="28">
        <v>350000</v>
      </c>
      <c r="AD6" s="28">
        <v>450000</v>
      </c>
      <c r="AE6" s="28">
        <v>450000</v>
      </c>
      <c r="AF6" s="28">
        <v>450000</v>
      </c>
      <c r="AG6" s="28">
        <v>450000</v>
      </c>
      <c r="AH6" s="28">
        <v>450000</v>
      </c>
      <c r="AI6" s="28">
        <f t="shared" si="0"/>
        <v>450000</v>
      </c>
    </row>
    <row r="7" spans="1:35" s="23" customFormat="1" ht="80.400000000000006" customHeight="1" thickTop="1" thickBot="1" x14ac:dyDescent="0.35">
      <c r="A7" s="30" t="s">
        <v>49</v>
      </c>
      <c r="B7" s="31" t="s">
        <v>50</v>
      </c>
      <c r="C7" s="32" t="s">
        <v>321</v>
      </c>
      <c r="D7" s="28">
        <v>490000</v>
      </c>
      <c r="E7" s="28">
        <v>10000</v>
      </c>
      <c r="F7" s="28" t="s">
        <v>39</v>
      </c>
      <c r="G7" s="28" t="s">
        <v>51</v>
      </c>
      <c r="H7" s="28">
        <f t="shared" si="1"/>
        <v>500000</v>
      </c>
      <c r="I7" s="28" t="s">
        <v>52</v>
      </c>
      <c r="J7" s="28" t="s">
        <v>42</v>
      </c>
      <c r="K7" s="28"/>
      <c r="L7" s="137">
        <v>41298</v>
      </c>
      <c r="M7" s="33">
        <v>41392</v>
      </c>
      <c r="N7" s="33">
        <v>41400</v>
      </c>
      <c r="O7" s="33">
        <v>41407</v>
      </c>
      <c r="P7" s="33">
        <v>41127</v>
      </c>
      <c r="Q7" s="33">
        <v>41417</v>
      </c>
      <c r="R7" s="33">
        <v>41424</v>
      </c>
      <c r="S7" s="33">
        <v>41431</v>
      </c>
      <c r="T7" s="33">
        <v>41438</v>
      </c>
      <c r="U7" s="33">
        <v>41438</v>
      </c>
      <c r="V7" s="28" t="s">
        <v>44</v>
      </c>
      <c r="W7" s="35" t="s">
        <v>310</v>
      </c>
      <c r="X7" s="28">
        <v>0</v>
      </c>
      <c r="Y7" s="28">
        <v>0</v>
      </c>
      <c r="Z7" s="28">
        <v>200000</v>
      </c>
      <c r="AA7" s="28">
        <v>300000</v>
      </c>
      <c r="AB7" s="28">
        <v>400000</v>
      </c>
      <c r="AC7" s="28">
        <v>400000</v>
      </c>
      <c r="AD7" s="28">
        <v>500000</v>
      </c>
      <c r="AE7" s="28">
        <v>500000</v>
      </c>
      <c r="AF7" s="28">
        <v>500000</v>
      </c>
      <c r="AG7" s="28">
        <v>500000</v>
      </c>
      <c r="AH7" s="28">
        <v>500000</v>
      </c>
      <c r="AI7" s="28">
        <f t="shared" si="0"/>
        <v>500000</v>
      </c>
    </row>
    <row r="8" spans="1:35" s="23" customFormat="1" ht="30.6" customHeight="1" thickTop="1" thickBot="1" x14ac:dyDescent="0.35">
      <c r="A8" s="30" t="s">
        <v>49</v>
      </c>
      <c r="B8" s="31" t="s">
        <v>53</v>
      </c>
      <c r="C8" s="32" t="s">
        <v>54</v>
      </c>
      <c r="D8" s="28">
        <v>0</v>
      </c>
      <c r="E8" s="28">
        <v>50000</v>
      </c>
      <c r="F8" s="28" t="s">
        <v>39</v>
      </c>
      <c r="G8" s="28" t="s">
        <v>55</v>
      </c>
      <c r="H8" s="28">
        <f t="shared" si="1"/>
        <v>50000</v>
      </c>
      <c r="I8" s="28"/>
      <c r="J8" s="28" t="s">
        <v>56</v>
      </c>
      <c r="K8" s="28"/>
      <c r="L8" s="33" t="s">
        <v>48</v>
      </c>
      <c r="M8" s="33" t="s">
        <v>48</v>
      </c>
      <c r="N8" s="33" t="s">
        <v>48</v>
      </c>
      <c r="O8" s="33" t="s">
        <v>48</v>
      </c>
      <c r="P8" s="33" t="s">
        <v>48</v>
      </c>
      <c r="Q8" s="33" t="s">
        <v>48</v>
      </c>
      <c r="R8" s="33" t="s">
        <v>48</v>
      </c>
      <c r="S8" s="33" t="s">
        <v>48</v>
      </c>
      <c r="T8" s="33" t="s">
        <v>48</v>
      </c>
      <c r="U8" s="33" t="s">
        <v>48</v>
      </c>
      <c r="V8" s="28" t="s">
        <v>319</v>
      </c>
      <c r="W8" s="35" t="s">
        <v>57</v>
      </c>
      <c r="X8" s="28">
        <v>0</v>
      </c>
      <c r="Y8" s="28">
        <v>0</v>
      </c>
      <c r="Z8" s="28">
        <v>0</v>
      </c>
      <c r="AA8" s="28">
        <v>0</v>
      </c>
      <c r="AB8" s="28">
        <v>50000</v>
      </c>
      <c r="AC8" s="28">
        <v>50000</v>
      </c>
      <c r="AD8" s="28">
        <v>50000</v>
      </c>
      <c r="AE8" s="28">
        <v>50000</v>
      </c>
      <c r="AF8" s="28">
        <v>50000</v>
      </c>
      <c r="AG8" s="28">
        <v>50000</v>
      </c>
      <c r="AH8" s="28">
        <v>50000</v>
      </c>
      <c r="AI8" s="28">
        <f t="shared" si="0"/>
        <v>50000</v>
      </c>
    </row>
    <row r="9" spans="1:35" s="23" customFormat="1" ht="31.95" customHeight="1" thickTop="1" thickBot="1" x14ac:dyDescent="0.35">
      <c r="A9" s="30" t="s">
        <v>36</v>
      </c>
      <c r="B9" s="31" t="s">
        <v>58</v>
      </c>
      <c r="C9" s="32" t="s">
        <v>59</v>
      </c>
      <c r="D9" s="28">
        <v>0</v>
      </c>
      <c r="E9" s="28">
        <v>50000</v>
      </c>
      <c r="F9" s="28" t="s">
        <v>39</v>
      </c>
      <c r="G9" s="28" t="s">
        <v>55</v>
      </c>
      <c r="H9" s="28">
        <f t="shared" si="1"/>
        <v>50000</v>
      </c>
      <c r="I9" s="28"/>
      <c r="J9" s="28" t="s">
        <v>56</v>
      </c>
      <c r="K9" s="28"/>
      <c r="L9" s="33" t="s">
        <v>48</v>
      </c>
      <c r="M9" s="33" t="s">
        <v>48</v>
      </c>
      <c r="N9" s="33" t="s">
        <v>48</v>
      </c>
      <c r="O9" s="33" t="s">
        <v>48</v>
      </c>
      <c r="P9" s="33" t="s">
        <v>48</v>
      </c>
      <c r="Q9" s="33" t="s">
        <v>48</v>
      </c>
      <c r="R9" s="33" t="s">
        <v>48</v>
      </c>
      <c r="S9" s="33" t="s">
        <v>48</v>
      </c>
      <c r="T9" s="33" t="s">
        <v>48</v>
      </c>
      <c r="U9" s="33" t="s">
        <v>48</v>
      </c>
      <c r="V9" s="28" t="s">
        <v>319</v>
      </c>
      <c r="W9" s="35" t="s">
        <v>57</v>
      </c>
      <c r="X9" s="28">
        <v>0</v>
      </c>
      <c r="Y9" s="28">
        <v>0</v>
      </c>
      <c r="Z9" s="28">
        <v>0</v>
      </c>
      <c r="AA9" s="28">
        <v>0</v>
      </c>
      <c r="AB9" s="28">
        <v>50000</v>
      </c>
      <c r="AC9" s="28">
        <v>50000</v>
      </c>
      <c r="AD9" s="28">
        <v>50000</v>
      </c>
      <c r="AE9" s="28">
        <v>50000</v>
      </c>
      <c r="AF9" s="28">
        <v>50000</v>
      </c>
      <c r="AG9" s="28">
        <v>50000</v>
      </c>
      <c r="AH9" s="28">
        <v>50000</v>
      </c>
      <c r="AI9" s="28">
        <f t="shared" si="0"/>
        <v>50000</v>
      </c>
    </row>
    <row r="10" spans="1:35" s="23" customFormat="1" ht="30" customHeight="1" thickTop="1" thickBot="1" x14ac:dyDescent="0.35">
      <c r="A10" s="30" t="s">
        <v>36</v>
      </c>
      <c r="B10" s="31" t="s">
        <v>60</v>
      </c>
      <c r="C10" s="32" t="s">
        <v>61</v>
      </c>
      <c r="D10" s="28">
        <v>0</v>
      </c>
      <c r="E10" s="28">
        <v>50000</v>
      </c>
      <c r="F10" s="28" t="s">
        <v>39</v>
      </c>
      <c r="G10" s="28" t="s">
        <v>55</v>
      </c>
      <c r="H10" s="28">
        <f t="shared" si="1"/>
        <v>50000</v>
      </c>
      <c r="I10" s="28"/>
      <c r="J10" s="28" t="s">
        <v>56</v>
      </c>
      <c r="K10" s="28"/>
      <c r="L10" s="33" t="s">
        <v>48</v>
      </c>
      <c r="M10" s="33" t="s">
        <v>48</v>
      </c>
      <c r="N10" s="33" t="s">
        <v>48</v>
      </c>
      <c r="O10" s="33" t="s">
        <v>48</v>
      </c>
      <c r="P10" s="33" t="s">
        <v>48</v>
      </c>
      <c r="Q10" s="33" t="s">
        <v>48</v>
      </c>
      <c r="R10" s="33" t="s">
        <v>48</v>
      </c>
      <c r="S10" s="33" t="s">
        <v>48</v>
      </c>
      <c r="T10" s="33" t="s">
        <v>48</v>
      </c>
      <c r="U10" s="33" t="s">
        <v>48</v>
      </c>
      <c r="V10" s="28" t="s">
        <v>319</v>
      </c>
      <c r="W10" s="35" t="s">
        <v>57</v>
      </c>
      <c r="X10" s="28">
        <v>0</v>
      </c>
      <c r="Y10" s="28">
        <v>0</v>
      </c>
      <c r="Z10" s="28">
        <v>0</v>
      </c>
      <c r="AA10" s="28">
        <v>0</v>
      </c>
      <c r="AB10" s="28">
        <v>50000</v>
      </c>
      <c r="AC10" s="28">
        <v>50000</v>
      </c>
      <c r="AD10" s="28">
        <v>50000</v>
      </c>
      <c r="AE10" s="28">
        <v>50000</v>
      </c>
      <c r="AF10" s="28">
        <v>50000</v>
      </c>
      <c r="AG10" s="28">
        <v>50000</v>
      </c>
      <c r="AH10" s="28">
        <v>50000</v>
      </c>
      <c r="AI10" s="28">
        <f t="shared" si="0"/>
        <v>50000</v>
      </c>
    </row>
    <row r="11" spans="1:35" s="23" customFormat="1" ht="30" customHeight="1" thickTop="1" thickBot="1" x14ac:dyDescent="0.35">
      <c r="A11" s="36"/>
      <c r="B11" s="37"/>
      <c r="C11" s="38"/>
      <c r="D11" s="39">
        <f>SUM(D5:D10)</f>
        <v>490000</v>
      </c>
      <c r="E11" s="39">
        <f>SUM(E5:E10)</f>
        <v>2360000</v>
      </c>
      <c r="F11" s="39"/>
      <c r="G11" s="39"/>
      <c r="H11" s="39">
        <f>SUM(H5:H10)</f>
        <v>2850000</v>
      </c>
      <c r="I11" s="39"/>
      <c r="J11" s="39"/>
      <c r="K11" s="3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9"/>
      <c r="W11" s="41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2"/>
    </row>
    <row r="12" spans="1:35" s="23" customFormat="1" ht="31.5" customHeight="1" thickTop="1" thickBot="1" x14ac:dyDescent="0.35">
      <c r="A12" s="36"/>
      <c r="B12" s="5"/>
      <c r="C12" s="154" t="s">
        <v>62</v>
      </c>
      <c r="D12" s="155"/>
      <c r="E12" s="15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42"/>
    </row>
    <row r="13" spans="1:35" s="23" customFormat="1" ht="82.95" customHeight="1" thickTop="1" thickBot="1" x14ac:dyDescent="0.35">
      <c r="A13" s="30" t="s">
        <v>63</v>
      </c>
      <c r="B13" s="43" t="s">
        <v>64</v>
      </c>
      <c r="C13" s="44" t="s">
        <v>65</v>
      </c>
      <c r="D13" s="28">
        <v>0</v>
      </c>
      <c r="E13" s="28">
        <v>496152</v>
      </c>
      <c r="F13" s="28" t="s">
        <v>66</v>
      </c>
      <c r="G13" s="28" t="s">
        <v>67</v>
      </c>
      <c r="H13" s="28">
        <f>D13+E13</f>
        <v>496152</v>
      </c>
      <c r="I13" s="28"/>
      <c r="J13" s="28" t="s">
        <v>320</v>
      </c>
      <c r="K13" s="28"/>
      <c r="L13" s="33" t="s">
        <v>48</v>
      </c>
      <c r="M13" s="33" t="s">
        <v>48</v>
      </c>
      <c r="N13" s="33" t="s">
        <v>48</v>
      </c>
      <c r="O13" s="33" t="s">
        <v>48</v>
      </c>
      <c r="P13" s="33" t="s">
        <v>48</v>
      </c>
      <c r="Q13" s="33" t="s">
        <v>48</v>
      </c>
      <c r="R13" s="33" t="s">
        <v>48</v>
      </c>
      <c r="S13" s="33">
        <v>41239</v>
      </c>
      <c r="T13" s="33">
        <v>41243</v>
      </c>
      <c r="U13" s="33">
        <v>41244</v>
      </c>
      <c r="V13" s="28" t="s">
        <v>44</v>
      </c>
      <c r="W13" s="35" t="s">
        <v>68</v>
      </c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28">
        <f t="shared" ref="AI13:AI35" si="2">E13+D13</f>
        <v>496152</v>
      </c>
    </row>
    <row r="14" spans="1:35" s="23" customFormat="1" ht="42" customHeight="1" thickTop="1" thickBot="1" x14ac:dyDescent="0.35">
      <c r="A14" s="30" t="s">
        <v>63</v>
      </c>
      <c r="B14" s="43" t="s">
        <v>69</v>
      </c>
      <c r="C14" s="44" t="s">
        <v>70</v>
      </c>
      <c r="D14" s="28">
        <v>3795000</v>
      </c>
      <c r="E14" s="28">
        <v>3369</v>
      </c>
      <c r="F14" s="28" t="s">
        <v>66</v>
      </c>
      <c r="G14" s="28" t="s">
        <v>67</v>
      </c>
      <c r="H14" s="28">
        <f t="shared" ref="H14:H35" si="3">D14+E14</f>
        <v>3798369</v>
      </c>
      <c r="I14" s="28"/>
      <c r="J14" s="28" t="s">
        <v>42</v>
      </c>
      <c r="K14" s="28"/>
      <c r="L14" s="33">
        <v>41213</v>
      </c>
      <c r="M14" s="33">
        <v>41231</v>
      </c>
      <c r="N14" s="33" t="s">
        <v>48</v>
      </c>
      <c r="O14" s="33">
        <v>41250</v>
      </c>
      <c r="P14" s="33">
        <v>41253</v>
      </c>
      <c r="Q14" s="33">
        <v>41253</v>
      </c>
      <c r="R14" s="33">
        <v>41257</v>
      </c>
      <c r="S14" s="33">
        <v>41261</v>
      </c>
      <c r="T14" s="33">
        <v>41266</v>
      </c>
      <c r="U14" s="33">
        <v>40909</v>
      </c>
      <c r="V14" s="28" t="s">
        <v>149</v>
      </c>
      <c r="W14" s="35" t="s">
        <v>57</v>
      </c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28">
        <f t="shared" si="2"/>
        <v>3798369</v>
      </c>
    </row>
    <row r="15" spans="1:35" s="23" customFormat="1" ht="64.2" customHeight="1" thickTop="1" thickBot="1" x14ac:dyDescent="0.35">
      <c r="A15" s="30" t="s">
        <v>63</v>
      </c>
      <c r="B15" s="43" t="s">
        <v>71</v>
      </c>
      <c r="C15" s="46" t="s">
        <v>72</v>
      </c>
      <c r="D15" s="28">
        <v>0</v>
      </c>
      <c r="E15" s="28">
        <v>200000</v>
      </c>
      <c r="F15" s="28" t="s">
        <v>66</v>
      </c>
      <c r="G15" s="28" t="s">
        <v>67</v>
      </c>
      <c r="H15" s="28">
        <f t="shared" si="3"/>
        <v>200000</v>
      </c>
      <c r="I15" s="28"/>
      <c r="J15" s="28" t="s">
        <v>73</v>
      </c>
      <c r="K15" s="28"/>
      <c r="L15" s="33">
        <v>41454</v>
      </c>
      <c r="M15" s="33">
        <v>41498</v>
      </c>
      <c r="N15" s="33">
        <v>41502</v>
      </c>
      <c r="O15" s="33">
        <v>41517</v>
      </c>
      <c r="P15" s="33">
        <v>41253</v>
      </c>
      <c r="Q15" s="33">
        <v>41558</v>
      </c>
      <c r="R15" s="33">
        <v>41569</v>
      </c>
      <c r="S15" s="33">
        <v>41261</v>
      </c>
      <c r="T15" s="33">
        <v>41266</v>
      </c>
      <c r="U15" s="33">
        <v>40909</v>
      </c>
      <c r="V15" s="28" t="s">
        <v>149</v>
      </c>
      <c r="W15" s="35" t="s">
        <v>57</v>
      </c>
      <c r="X15" s="28">
        <v>0</v>
      </c>
      <c r="Y15" s="28">
        <v>0</v>
      </c>
      <c r="Z15" s="28">
        <v>50000</v>
      </c>
      <c r="AA15" s="28">
        <v>100000</v>
      </c>
      <c r="AB15" s="28">
        <v>150000</v>
      </c>
      <c r="AC15" s="28">
        <v>150000</v>
      </c>
      <c r="AD15" s="28">
        <v>200000</v>
      </c>
      <c r="AE15" s="28">
        <v>200000</v>
      </c>
      <c r="AF15" s="28">
        <v>200000</v>
      </c>
      <c r="AG15" s="28">
        <v>200000</v>
      </c>
      <c r="AH15" s="28">
        <v>200000</v>
      </c>
      <c r="AI15" s="28">
        <f t="shared" si="2"/>
        <v>200000</v>
      </c>
    </row>
    <row r="16" spans="1:35" s="23" customFormat="1" ht="54" customHeight="1" thickTop="1" thickBot="1" x14ac:dyDescent="0.35">
      <c r="A16" s="30" t="s">
        <v>63</v>
      </c>
      <c r="B16" s="31" t="s">
        <v>74</v>
      </c>
      <c r="C16" s="46" t="s">
        <v>75</v>
      </c>
      <c r="D16" s="28">
        <f>697000+208308</f>
        <v>905308</v>
      </c>
      <c r="E16" s="28">
        <v>3000</v>
      </c>
      <c r="F16" s="28" t="s">
        <v>66</v>
      </c>
      <c r="G16" s="28" t="s">
        <v>67</v>
      </c>
      <c r="H16" s="28">
        <f t="shared" si="3"/>
        <v>908308</v>
      </c>
      <c r="I16" s="28" t="s">
        <v>76</v>
      </c>
      <c r="J16" s="28" t="s">
        <v>42</v>
      </c>
      <c r="K16" s="28"/>
      <c r="L16" s="33">
        <v>41064</v>
      </c>
      <c r="M16" s="33" t="s">
        <v>312</v>
      </c>
      <c r="N16" s="33" t="s">
        <v>48</v>
      </c>
      <c r="O16" s="33">
        <v>41117</v>
      </c>
      <c r="P16" s="33" t="s">
        <v>77</v>
      </c>
      <c r="Q16" s="33">
        <v>41122</v>
      </c>
      <c r="R16" s="33" t="s">
        <v>43</v>
      </c>
      <c r="S16" s="33">
        <v>41255</v>
      </c>
      <c r="T16" s="33">
        <v>41263</v>
      </c>
      <c r="U16" s="126">
        <v>41296</v>
      </c>
      <c r="V16" s="28" t="s">
        <v>149</v>
      </c>
      <c r="W16" s="35" t="s">
        <v>306</v>
      </c>
      <c r="X16" s="28">
        <v>3000</v>
      </c>
      <c r="Y16" s="28">
        <v>3000</v>
      </c>
      <c r="Z16" s="28">
        <v>3000</v>
      </c>
      <c r="AA16" s="28">
        <v>3000</v>
      </c>
      <c r="AB16" s="28">
        <v>3000</v>
      </c>
      <c r="AC16" s="28">
        <v>3000</v>
      </c>
      <c r="AD16" s="28">
        <v>3000</v>
      </c>
      <c r="AE16" s="28">
        <v>3000</v>
      </c>
      <c r="AF16" s="28">
        <v>3000</v>
      </c>
      <c r="AG16" s="28">
        <v>700000</v>
      </c>
      <c r="AH16" s="28">
        <v>700000</v>
      </c>
      <c r="AI16" s="28">
        <f t="shared" si="2"/>
        <v>908308</v>
      </c>
    </row>
    <row r="17" spans="1:35" s="23" customFormat="1" ht="70.2" customHeight="1" thickTop="1" thickBot="1" x14ac:dyDescent="0.35">
      <c r="A17" s="30" t="s">
        <v>63</v>
      </c>
      <c r="B17" s="31" t="s">
        <v>92</v>
      </c>
      <c r="C17" s="46" t="s">
        <v>323</v>
      </c>
      <c r="D17" s="28">
        <f>417000-43125</f>
        <v>373875</v>
      </c>
      <c r="E17" s="28">
        <v>3000</v>
      </c>
      <c r="F17" s="28" t="s">
        <v>66</v>
      </c>
      <c r="G17" s="28" t="s">
        <v>67</v>
      </c>
      <c r="H17" s="28">
        <f t="shared" si="3"/>
        <v>376875</v>
      </c>
      <c r="I17" s="28" t="s">
        <v>78</v>
      </c>
      <c r="J17" s="28" t="s">
        <v>42</v>
      </c>
      <c r="K17" s="28"/>
      <c r="L17" s="33">
        <v>41067</v>
      </c>
      <c r="M17" s="33" t="s">
        <v>312</v>
      </c>
      <c r="N17" s="33" t="s">
        <v>48</v>
      </c>
      <c r="O17" s="33">
        <v>41117</v>
      </c>
      <c r="P17" s="33" t="s">
        <v>77</v>
      </c>
      <c r="Q17" s="33">
        <v>41123</v>
      </c>
      <c r="R17" s="33" t="s">
        <v>43</v>
      </c>
      <c r="S17" s="33">
        <v>41241</v>
      </c>
      <c r="T17" s="33">
        <v>41248</v>
      </c>
      <c r="U17" s="126">
        <v>41296</v>
      </c>
      <c r="V17" s="28" t="s">
        <v>149</v>
      </c>
      <c r="W17" s="35" t="s">
        <v>57</v>
      </c>
      <c r="X17" s="28">
        <v>3000</v>
      </c>
      <c r="Y17" s="28">
        <v>3000</v>
      </c>
      <c r="Z17" s="28">
        <v>3000</v>
      </c>
      <c r="AA17" s="28">
        <v>3000</v>
      </c>
      <c r="AB17" s="28">
        <v>420000</v>
      </c>
      <c r="AC17" s="28">
        <v>420000</v>
      </c>
      <c r="AD17" s="28">
        <v>420000</v>
      </c>
      <c r="AE17" s="28">
        <v>420000</v>
      </c>
      <c r="AF17" s="28">
        <v>420000</v>
      </c>
      <c r="AG17" s="28">
        <v>420000</v>
      </c>
      <c r="AH17" s="28">
        <v>420000</v>
      </c>
      <c r="AI17" s="28">
        <f t="shared" si="2"/>
        <v>376875</v>
      </c>
    </row>
    <row r="18" spans="1:35" s="23" customFormat="1" ht="80.400000000000006" customHeight="1" thickTop="1" thickBot="1" x14ac:dyDescent="0.35">
      <c r="A18" s="30" t="s">
        <v>63</v>
      </c>
      <c r="B18" s="43" t="s">
        <v>79</v>
      </c>
      <c r="C18" s="46" t="s">
        <v>322</v>
      </c>
      <c r="D18" s="28">
        <v>0</v>
      </c>
      <c r="E18" s="28">
        <v>460000</v>
      </c>
      <c r="F18" s="28" t="s">
        <v>66</v>
      </c>
      <c r="G18" s="28" t="s">
        <v>67</v>
      </c>
      <c r="H18" s="28">
        <f t="shared" si="3"/>
        <v>460000</v>
      </c>
      <c r="I18" s="28" t="s">
        <v>80</v>
      </c>
      <c r="J18" s="28" t="s">
        <v>42</v>
      </c>
      <c r="K18" s="28"/>
      <c r="L18" s="137">
        <v>41298</v>
      </c>
      <c r="M18" s="33">
        <v>41392</v>
      </c>
      <c r="N18" s="33">
        <v>41400</v>
      </c>
      <c r="O18" s="33">
        <v>41407</v>
      </c>
      <c r="P18" s="33">
        <v>41127</v>
      </c>
      <c r="Q18" s="33">
        <v>41417</v>
      </c>
      <c r="R18" s="33">
        <v>41424</v>
      </c>
      <c r="S18" s="33">
        <v>41431</v>
      </c>
      <c r="T18" s="33">
        <v>41438</v>
      </c>
      <c r="U18" s="33">
        <v>41438</v>
      </c>
      <c r="V18" s="28" t="s">
        <v>44</v>
      </c>
      <c r="W18" s="35" t="s">
        <v>311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230000</v>
      </c>
      <c r="AE18" s="28">
        <v>230000</v>
      </c>
      <c r="AF18" s="28">
        <v>230000</v>
      </c>
      <c r="AG18" s="28">
        <v>230000</v>
      </c>
      <c r="AH18" s="28">
        <v>230000</v>
      </c>
      <c r="AI18" s="28">
        <f t="shared" si="2"/>
        <v>460000</v>
      </c>
    </row>
    <row r="19" spans="1:35" s="23" customFormat="1" ht="59.4" customHeight="1" thickTop="1" thickBot="1" x14ac:dyDescent="0.35">
      <c r="A19" s="30" t="s">
        <v>63</v>
      </c>
      <c r="B19" s="31" t="s">
        <v>81</v>
      </c>
      <c r="C19" s="46" t="s">
        <v>82</v>
      </c>
      <c r="D19" s="28">
        <f>947000+522858</f>
        <v>1469858</v>
      </c>
      <c r="E19" s="28">
        <v>3000</v>
      </c>
      <c r="F19" s="28" t="s">
        <v>66</v>
      </c>
      <c r="G19" s="28" t="s">
        <v>67</v>
      </c>
      <c r="H19" s="28">
        <f t="shared" si="3"/>
        <v>1472858</v>
      </c>
      <c r="I19" s="28" t="s">
        <v>83</v>
      </c>
      <c r="J19" s="28" t="s">
        <v>42</v>
      </c>
      <c r="K19" s="28"/>
      <c r="L19" s="33">
        <v>41064</v>
      </c>
      <c r="M19" s="33" t="s">
        <v>312</v>
      </c>
      <c r="N19" s="33" t="s">
        <v>48</v>
      </c>
      <c r="O19" s="33">
        <v>41117</v>
      </c>
      <c r="P19" s="33" t="s">
        <v>77</v>
      </c>
      <c r="Q19" s="33">
        <v>41122</v>
      </c>
      <c r="R19" s="33" t="s">
        <v>43</v>
      </c>
      <c r="S19" s="33">
        <v>41255</v>
      </c>
      <c r="T19" s="33">
        <v>41263</v>
      </c>
      <c r="U19" s="126">
        <v>41296</v>
      </c>
      <c r="V19" s="28" t="s">
        <v>149</v>
      </c>
      <c r="W19" s="35" t="s">
        <v>306</v>
      </c>
      <c r="X19" s="28">
        <v>3000</v>
      </c>
      <c r="Y19" s="28">
        <v>3000</v>
      </c>
      <c r="Z19" s="28">
        <v>3000</v>
      </c>
      <c r="AA19" s="28">
        <v>3000</v>
      </c>
      <c r="AB19" s="28">
        <v>3000</v>
      </c>
      <c r="AC19" s="28">
        <v>3000</v>
      </c>
      <c r="AD19" s="28">
        <v>950000</v>
      </c>
      <c r="AE19" s="28">
        <v>950000</v>
      </c>
      <c r="AF19" s="28">
        <v>950000</v>
      </c>
      <c r="AG19" s="28">
        <v>950000</v>
      </c>
      <c r="AH19" s="28">
        <v>950000</v>
      </c>
      <c r="AI19" s="28">
        <f t="shared" si="2"/>
        <v>1472858</v>
      </c>
    </row>
    <row r="20" spans="1:35" s="23" customFormat="1" ht="38.4" customHeight="1" thickTop="1" thickBot="1" x14ac:dyDescent="0.35">
      <c r="A20" s="30" t="s">
        <v>63</v>
      </c>
      <c r="B20" s="43" t="s">
        <v>84</v>
      </c>
      <c r="C20" s="46" t="s">
        <v>85</v>
      </c>
      <c r="D20" s="28">
        <v>237000</v>
      </c>
      <c r="E20" s="28">
        <v>3000</v>
      </c>
      <c r="F20" s="28" t="s">
        <v>66</v>
      </c>
      <c r="G20" s="28" t="s">
        <v>67</v>
      </c>
      <c r="H20" s="28">
        <f t="shared" si="3"/>
        <v>240000</v>
      </c>
      <c r="I20" s="28" t="s">
        <v>86</v>
      </c>
      <c r="J20" s="28" t="s">
        <v>42</v>
      </c>
      <c r="K20" s="28"/>
      <c r="L20" s="33">
        <v>41067</v>
      </c>
      <c r="M20" s="33" t="s">
        <v>312</v>
      </c>
      <c r="N20" s="33" t="s">
        <v>48</v>
      </c>
      <c r="O20" s="33">
        <v>41117</v>
      </c>
      <c r="P20" s="33" t="s">
        <v>77</v>
      </c>
      <c r="Q20" s="33">
        <v>41123</v>
      </c>
      <c r="R20" s="33" t="s">
        <v>43</v>
      </c>
      <c r="S20" s="33">
        <v>41257</v>
      </c>
      <c r="T20" s="33">
        <v>40933</v>
      </c>
      <c r="U20" s="33">
        <v>40943</v>
      </c>
      <c r="V20" s="28" t="s">
        <v>149</v>
      </c>
      <c r="W20" s="35" t="s">
        <v>57</v>
      </c>
      <c r="X20" s="28">
        <v>3000</v>
      </c>
      <c r="Y20" s="28">
        <v>3000</v>
      </c>
      <c r="Z20" s="28">
        <v>3000</v>
      </c>
      <c r="AA20" s="28">
        <v>3000</v>
      </c>
      <c r="AB20" s="28">
        <v>3000</v>
      </c>
      <c r="AC20" s="28">
        <v>3000</v>
      </c>
      <c r="AD20" s="28">
        <v>240000</v>
      </c>
      <c r="AE20" s="28">
        <v>240000</v>
      </c>
      <c r="AF20" s="28">
        <v>240000</v>
      </c>
      <c r="AG20" s="28">
        <v>240000</v>
      </c>
      <c r="AH20" s="28">
        <v>240000</v>
      </c>
      <c r="AI20" s="28">
        <f t="shared" si="2"/>
        <v>240000</v>
      </c>
    </row>
    <row r="21" spans="1:35" s="23" customFormat="1" ht="85.95" customHeight="1" thickTop="1" thickBot="1" x14ac:dyDescent="0.35">
      <c r="A21" s="30" t="s">
        <v>63</v>
      </c>
      <c r="B21" s="43" t="s">
        <v>84</v>
      </c>
      <c r="C21" s="44" t="s">
        <v>87</v>
      </c>
      <c r="D21" s="28">
        <f>328289-13226</f>
        <v>315063</v>
      </c>
      <c r="E21" s="28">
        <v>0</v>
      </c>
      <c r="F21" s="28" t="s">
        <v>66</v>
      </c>
      <c r="G21" s="28" t="s">
        <v>67</v>
      </c>
      <c r="H21" s="28">
        <f t="shared" si="3"/>
        <v>315063</v>
      </c>
      <c r="I21" s="28"/>
      <c r="J21" s="28" t="s">
        <v>42</v>
      </c>
      <c r="K21" s="28"/>
      <c r="L21" s="33" t="s">
        <v>48</v>
      </c>
      <c r="M21" s="33" t="s">
        <v>48</v>
      </c>
      <c r="N21" s="33" t="s">
        <v>48</v>
      </c>
      <c r="O21" s="33" t="s">
        <v>48</v>
      </c>
      <c r="P21" s="33" t="s">
        <v>48</v>
      </c>
      <c r="Q21" s="33" t="s">
        <v>48</v>
      </c>
      <c r="R21" s="33" t="s">
        <v>48</v>
      </c>
      <c r="S21" s="33" t="s">
        <v>48</v>
      </c>
      <c r="T21" s="33" t="s">
        <v>48</v>
      </c>
      <c r="U21" s="33" t="s">
        <v>48</v>
      </c>
      <c r="V21" s="28" t="s">
        <v>44</v>
      </c>
      <c r="W21" s="35" t="s">
        <v>88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28">
        <f>E21+D21</f>
        <v>315063</v>
      </c>
    </row>
    <row r="22" spans="1:35" s="23" customFormat="1" ht="42.6" customHeight="1" thickTop="1" thickBot="1" x14ac:dyDescent="0.35">
      <c r="A22" s="30" t="s">
        <v>63</v>
      </c>
      <c r="B22" s="31" t="s">
        <v>89</v>
      </c>
      <c r="C22" s="46" t="s">
        <v>90</v>
      </c>
      <c r="D22" s="28">
        <f>697000-262138</f>
        <v>434862</v>
      </c>
      <c r="E22" s="28">
        <v>3000</v>
      </c>
      <c r="F22" s="28" t="s">
        <v>66</v>
      </c>
      <c r="G22" s="28" t="s">
        <v>67</v>
      </c>
      <c r="H22" s="28">
        <f t="shared" si="3"/>
        <v>437862</v>
      </c>
      <c r="I22" s="28" t="s">
        <v>91</v>
      </c>
      <c r="J22" s="28" t="s">
        <v>42</v>
      </c>
      <c r="K22" s="28"/>
      <c r="L22" s="33">
        <v>41064</v>
      </c>
      <c r="M22" s="33" t="s">
        <v>312</v>
      </c>
      <c r="N22" s="33" t="s">
        <v>48</v>
      </c>
      <c r="O22" s="33">
        <v>41117</v>
      </c>
      <c r="P22" s="33" t="s">
        <v>77</v>
      </c>
      <c r="Q22" s="33">
        <v>41122</v>
      </c>
      <c r="R22" s="33" t="s">
        <v>43</v>
      </c>
      <c r="S22" s="33">
        <v>41255</v>
      </c>
      <c r="T22" s="33">
        <v>41628</v>
      </c>
      <c r="U22" s="33">
        <v>41276</v>
      </c>
      <c r="V22" s="28" t="s">
        <v>149</v>
      </c>
      <c r="W22" s="35" t="s">
        <v>57</v>
      </c>
      <c r="X22" s="28">
        <v>3000</v>
      </c>
      <c r="Y22" s="28">
        <v>3000</v>
      </c>
      <c r="Z22" s="28">
        <v>3000</v>
      </c>
      <c r="AA22" s="28">
        <v>3000</v>
      </c>
      <c r="AB22" s="28">
        <v>3000</v>
      </c>
      <c r="AC22" s="28">
        <v>3000</v>
      </c>
      <c r="AD22" s="28">
        <v>3000</v>
      </c>
      <c r="AE22" s="28">
        <v>3000</v>
      </c>
      <c r="AF22" s="28">
        <v>3000</v>
      </c>
      <c r="AG22" s="28">
        <v>700000</v>
      </c>
      <c r="AH22" s="28">
        <v>700000</v>
      </c>
      <c r="AI22" s="28">
        <f t="shared" si="2"/>
        <v>437862</v>
      </c>
    </row>
    <row r="23" spans="1:35" s="23" customFormat="1" ht="46.2" customHeight="1" thickTop="1" thickBot="1" x14ac:dyDescent="0.35">
      <c r="A23" s="30" t="s">
        <v>63</v>
      </c>
      <c r="B23" s="31" t="s">
        <v>93</v>
      </c>
      <c r="C23" s="47" t="s">
        <v>94</v>
      </c>
      <c r="D23" s="28">
        <f>447000-10829</f>
        <v>436171</v>
      </c>
      <c r="E23" s="28">
        <v>3000</v>
      </c>
      <c r="F23" s="28" t="s">
        <v>66</v>
      </c>
      <c r="G23" s="28" t="s">
        <v>67</v>
      </c>
      <c r="H23" s="28">
        <f t="shared" si="3"/>
        <v>439171</v>
      </c>
      <c r="I23" s="28" t="s">
        <v>95</v>
      </c>
      <c r="J23" s="28" t="s">
        <v>42</v>
      </c>
      <c r="K23" s="28"/>
      <c r="L23" s="33">
        <v>41064</v>
      </c>
      <c r="M23" s="33" t="s">
        <v>312</v>
      </c>
      <c r="N23" s="33" t="s">
        <v>48</v>
      </c>
      <c r="O23" s="33">
        <v>41117</v>
      </c>
      <c r="P23" s="33" t="s">
        <v>77</v>
      </c>
      <c r="Q23" s="33">
        <v>41123</v>
      </c>
      <c r="R23" s="33" t="s">
        <v>43</v>
      </c>
      <c r="S23" s="33">
        <v>41257</v>
      </c>
      <c r="T23" s="33">
        <v>41296</v>
      </c>
      <c r="U23" s="33">
        <v>41296</v>
      </c>
      <c r="V23" s="28" t="s">
        <v>149</v>
      </c>
      <c r="W23" s="35" t="s">
        <v>57</v>
      </c>
      <c r="X23" s="28">
        <v>3000</v>
      </c>
      <c r="Y23" s="28">
        <v>3000</v>
      </c>
      <c r="Z23" s="28">
        <v>3000</v>
      </c>
      <c r="AA23" s="28">
        <v>3000</v>
      </c>
      <c r="AB23" s="28">
        <v>3000</v>
      </c>
      <c r="AC23" s="28">
        <v>3000</v>
      </c>
      <c r="AD23" s="28">
        <v>3000</v>
      </c>
      <c r="AE23" s="28">
        <v>3000</v>
      </c>
      <c r="AF23" s="28">
        <v>3000</v>
      </c>
      <c r="AG23" s="28">
        <v>450000</v>
      </c>
      <c r="AH23" s="28">
        <v>450000</v>
      </c>
      <c r="AI23" s="28">
        <f t="shared" si="2"/>
        <v>439171</v>
      </c>
    </row>
    <row r="24" spans="1:35" s="23" customFormat="1" ht="38.4" customHeight="1" thickTop="1" thickBot="1" x14ac:dyDescent="0.35">
      <c r="A24" s="30" t="s">
        <v>63</v>
      </c>
      <c r="B24" s="43" t="s">
        <v>96</v>
      </c>
      <c r="C24" s="47" t="s">
        <v>97</v>
      </c>
      <c r="D24" s="28">
        <v>237000</v>
      </c>
      <c r="E24" s="28">
        <v>3000</v>
      </c>
      <c r="F24" s="28" t="s">
        <v>66</v>
      </c>
      <c r="G24" s="28" t="s">
        <v>67</v>
      </c>
      <c r="H24" s="28">
        <f t="shared" si="3"/>
        <v>240000</v>
      </c>
      <c r="I24" s="28" t="s">
        <v>86</v>
      </c>
      <c r="J24" s="28" t="s">
        <v>42</v>
      </c>
      <c r="K24" s="28"/>
      <c r="L24" s="33">
        <v>41067</v>
      </c>
      <c r="M24" s="33" t="s">
        <v>312</v>
      </c>
      <c r="N24" s="33" t="s">
        <v>48</v>
      </c>
      <c r="O24" s="33">
        <v>41117</v>
      </c>
      <c r="P24" s="33" t="s">
        <v>77</v>
      </c>
      <c r="Q24" s="33">
        <v>41123</v>
      </c>
      <c r="R24" s="33" t="s">
        <v>43</v>
      </c>
      <c r="S24" s="33">
        <v>41255</v>
      </c>
      <c r="T24" s="33">
        <v>41299</v>
      </c>
      <c r="U24" s="33">
        <v>41309</v>
      </c>
      <c r="V24" s="28" t="s">
        <v>149</v>
      </c>
      <c r="W24" s="35" t="s">
        <v>57</v>
      </c>
      <c r="X24" s="28">
        <v>3000</v>
      </c>
      <c r="Y24" s="28">
        <v>3000</v>
      </c>
      <c r="Z24" s="28">
        <v>3000</v>
      </c>
      <c r="AA24" s="28">
        <v>3000</v>
      </c>
      <c r="AB24" s="28">
        <v>3000</v>
      </c>
      <c r="AC24" s="28">
        <v>3000</v>
      </c>
      <c r="AD24" s="28">
        <v>3000</v>
      </c>
      <c r="AE24" s="28">
        <v>240000</v>
      </c>
      <c r="AF24" s="28">
        <v>240000</v>
      </c>
      <c r="AG24" s="28">
        <v>240000</v>
      </c>
      <c r="AH24" s="28">
        <v>240000</v>
      </c>
      <c r="AI24" s="28">
        <f t="shared" si="2"/>
        <v>240000</v>
      </c>
    </row>
    <row r="25" spans="1:35" s="23" customFormat="1" ht="34.200000000000003" customHeight="1" thickTop="1" thickBot="1" x14ac:dyDescent="0.35">
      <c r="A25" s="30" t="s">
        <v>63</v>
      </c>
      <c r="B25" s="43" t="s">
        <v>96</v>
      </c>
      <c r="C25" s="48" t="s">
        <v>98</v>
      </c>
      <c r="D25" s="28">
        <v>622691</v>
      </c>
      <c r="E25" s="28">
        <v>0</v>
      </c>
      <c r="F25" s="28" t="s">
        <v>66</v>
      </c>
      <c r="G25" s="28" t="s">
        <v>67</v>
      </c>
      <c r="H25" s="28">
        <f t="shared" si="3"/>
        <v>622691</v>
      </c>
      <c r="I25" s="28"/>
      <c r="J25" s="28" t="s">
        <v>42</v>
      </c>
      <c r="K25" s="28"/>
      <c r="L25" s="33">
        <v>41067</v>
      </c>
      <c r="M25" s="33" t="s">
        <v>312</v>
      </c>
      <c r="N25" s="33" t="s">
        <v>48</v>
      </c>
      <c r="O25" s="33">
        <v>41117</v>
      </c>
      <c r="P25" s="33" t="s">
        <v>77</v>
      </c>
      <c r="Q25" s="33">
        <v>41123</v>
      </c>
      <c r="R25" s="33" t="s">
        <v>43</v>
      </c>
      <c r="S25" s="33">
        <v>41255</v>
      </c>
      <c r="T25" s="33">
        <v>41296</v>
      </c>
      <c r="U25" s="33">
        <v>41296</v>
      </c>
      <c r="V25" s="28" t="s">
        <v>149</v>
      </c>
      <c r="W25" s="35" t="s">
        <v>57</v>
      </c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28">
        <f>E25+D25</f>
        <v>622691</v>
      </c>
    </row>
    <row r="26" spans="1:35" s="23" customFormat="1" ht="52.2" customHeight="1" thickTop="1" thickBot="1" x14ac:dyDescent="0.35">
      <c r="A26" s="30" t="s">
        <v>63</v>
      </c>
      <c r="B26" s="31" t="s">
        <v>99</v>
      </c>
      <c r="C26" s="47" t="s">
        <v>100</v>
      </c>
      <c r="D26" s="28">
        <f>947000-176394</f>
        <v>770606</v>
      </c>
      <c r="E26" s="28">
        <v>3000</v>
      </c>
      <c r="F26" s="28" t="s">
        <v>66</v>
      </c>
      <c r="G26" s="28" t="s">
        <v>67</v>
      </c>
      <c r="H26" s="28">
        <f t="shared" si="3"/>
        <v>773606</v>
      </c>
      <c r="I26" s="28" t="s">
        <v>101</v>
      </c>
      <c r="J26" s="28" t="s">
        <v>42</v>
      </c>
      <c r="K26" s="28"/>
      <c r="L26" s="33">
        <v>41064</v>
      </c>
      <c r="M26" s="33" t="s">
        <v>312</v>
      </c>
      <c r="N26" s="33" t="s">
        <v>48</v>
      </c>
      <c r="O26" s="33">
        <v>41117</v>
      </c>
      <c r="P26" s="33" t="s">
        <v>77</v>
      </c>
      <c r="Q26" s="33">
        <v>41123</v>
      </c>
      <c r="R26" s="33" t="s">
        <v>43</v>
      </c>
      <c r="S26" s="33">
        <v>41255</v>
      </c>
      <c r="T26" s="33">
        <v>41299</v>
      </c>
      <c r="U26" s="33">
        <v>41309</v>
      </c>
      <c r="V26" s="28" t="s">
        <v>149</v>
      </c>
      <c r="W26" s="35" t="s">
        <v>57</v>
      </c>
      <c r="X26" s="28">
        <v>3000</v>
      </c>
      <c r="Y26" s="28">
        <v>3000</v>
      </c>
      <c r="Z26" s="28">
        <v>3000</v>
      </c>
      <c r="AA26" s="28">
        <v>3000</v>
      </c>
      <c r="AB26" s="28">
        <v>3000</v>
      </c>
      <c r="AC26" s="28">
        <v>3000</v>
      </c>
      <c r="AD26" s="28">
        <v>3000</v>
      </c>
      <c r="AE26" s="28">
        <v>3000</v>
      </c>
      <c r="AF26" s="28">
        <v>3000</v>
      </c>
      <c r="AG26" s="28">
        <v>950000</v>
      </c>
      <c r="AH26" s="28">
        <v>950000</v>
      </c>
      <c r="AI26" s="28">
        <f t="shared" si="2"/>
        <v>773606</v>
      </c>
    </row>
    <row r="27" spans="1:35" s="23" customFormat="1" ht="36" customHeight="1" thickTop="1" thickBot="1" x14ac:dyDescent="0.35">
      <c r="A27" s="30" t="s">
        <v>63</v>
      </c>
      <c r="B27" s="31" t="s">
        <v>102</v>
      </c>
      <c r="C27" s="47" t="s">
        <v>103</v>
      </c>
      <c r="D27" s="28">
        <f>447000-15454</f>
        <v>431546</v>
      </c>
      <c r="E27" s="28">
        <v>3000</v>
      </c>
      <c r="F27" s="28" t="s">
        <v>66</v>
      </c>
      <c r="G27" s="28" t="s">
        <v>67</v>
      </c>
      <c r="H27" s="28">
        <f t="shared" si="3"/>
        <v>434546</v>
      </c>
      <c r="I27" s="28" t="s">
        <v>86</v>
      </c>
      <c r="J27" s="28" t="s">
        <v>42</v>
      </c>
      <c r="K27" s="28"/>
      <c r="L27" s="33">
        <v>41064</v>
      </c>
      <c r="M27" s="33" t="s">
        <v>312</v>
      </c>
      <c r="N27" s="33" t="s">
        <v>48</v>
      </c>
      <c r="O27" s="33">
        <v>41117</v>
      </c>
      <c r="P27" s="33" t="s">
        <v>77</v>
      </c>
      <c r="Q27" s="33">
        <v>41123</v>
      </c>
      <c r="R27" s="33" t="s">
        <v>43</v>
      </c>
      <c r="S27" s="33">
        <v>41257</v>
      </c>
      <c r="T27" s="33">
        <v>41296</v>
      </c>
      <c r="U27" s="33">
        <v>41309</v>
      </c>
      <c r="V27" s="28" t="s">
        <v>149</v>
      </c>
      <c r="W27" s="35" t="s">
        <v>57</v>
      </c>
      <c r="X27" s="28">
        <v>3000</v>
      </c>
      <c r="Y27" s="28">
        <v>3000</v>
      </c>
      <c r="Z27" s="28">
        <v>3000</v>
      </c>
      <c r="AA27" s="28">
        <v>3000</v>
      </c>
      <c r="AB27" s="28">
        <v>3000</v>
      </c>
      <c r="AC27" s="28">
        <v>3000</v>
      </c>
      <c r="AD27" s="28">
        <v>3000</v>
      </c>
      <c r="AE27" s="28">
        <v>3000</v>
      </c>
      <c r="AF27" s="28">
        <v>3000</v>
      </c>
      <c r="AG27" s="28">
        <v>450000</v>
      </c>
      <c r="AH27" s="28">
        <v>450000</v>
      </c>
      <c r="AI27" s="28">
        <f t="shared" si="2"/>
        <v>434546</v>
      </c>
    </row>
    <row r="28" spans="1:35" s="23" customFormat="1" ht="36" customHeight="1" thickTop="1" thickBot="1" x14ac:dyDescent="0.35">
      <c r="A28" s="30" t="s">
        <v>63</v>
      </c>
      <c r="B28" s="31" t="s">
        <v>104</v>
      </c>
      <c r="C28" s="47" t="s">
        <v>105</v>
      </c>
      <c r="D28" s="28">
        <v>298000</v>
      </c>
      <c r="E28" s="28">
        <v>2000</v>
      </c>
      <c r="F28" s="28" t="s">
        <v>66</v>
      </c>
      <c r="G28" s="28" t="s">
        <v>67</v>
      </c>
      <c r="H28" s="28">
        <f t="shared" si="3"/>
        <v>300000</v>
      </c>
      <c r="I28" s="28" t="s">
        <v>106</v>
      </c>
      <c r="J28" s="28" t="s">
        <v>42</v>
      </c>
      <c r="K28" s="28"/>
      <c r="L28" s="33">
        <v>41064</v>
      </c>
      <c r="M28" s="33" t="s">
        <v>312</v>
      </c>
      <c r="N28" s="33" t="s">
        <v>48</v>
      </c>
      <c r="O28" s="33">
        <v>41117</v>
      </c>
      <c r="P28" s="33" t="s">
        <v>77</v>
      </c>
      <c r="Q28" s="33">
        <v>41123</v>
      </c>
      <c r="R28" s="33" t="s">
        <v>43</v>
      </c>
      <c r="S28" s="33">
        <v>41242</v>
      </c>
      <c r="T28" s="33">
        <v>41299</v>
      </c>
      <c r="U28" s="33">
        <v>41309</v>
      </c>
      <c r="V28" s="28" t="s">
        <v>149</v>
      </c>
      <c r="W28" s="35" t="s">
        <v>57</v>
      </c>
      <c r="X28" s="28">
        <v>2000</v>
      </c>
      <c r="Y28" s="28">
        <v>2000</v>
      </c>
      <c r="Z28" s="28">
        <v>2000</v>
      </c>
      <c r="AA28" s="28">
        <v>2000</v>
      </c>
      <c r="AB28" s="28">
        <v>2000</v>
      </c>
      <c r="AC28" s="28">
        <v>2000</v>
      </c>
      <c r="AD28" s="28">
        <v>2000</v>
      </c>
      <c r="AE28" s="28">
        <v>300000</v>
      </c>
      <c r="AF28" s="28">
        <v>300000</v>
      </c>
      <c r="AG28" s="28">
        <v>300000</v>
      </c>
      <c r="AH28" s="28">
        <v>300000</v>
      </c>
      <c r="AI28" s="28">
        <f t="shared" si="2"/>
        <v>300000</v>
      </c>
    </row>
    <row r="29" spans="1:35" s="23" customFormat="1" ht="36" customHeight="1" thickTop="1" thickBot="1" x14ac:dyDescent="0.35">
      <c r="A29" s="30" t="s">
        <v>63</v>
      </c>
      <c r="B29" s="43" t="s">
        <v>107</v>
      </c>
      <c r="C29" s="47" t="s">
        <v>108</v>
      </c>
      <c r="D29" s="28">
        <v>237000</v>
      </c>
      <c r="E29" s="28">
        <v>3000</v>
      </c>
      <c r="F29" s="28" t="s">
        <v>66</v>
      </c>
      <c r="G29" s="28" t="s">
        <v>67</v>
      </c>
      <c r="H29" s="28">
        <f t="shared" si="3"/>
        <v>240000</v>
      </c>
      <c r="I29" s="28" t="s">
        <v>86</v>
      </c>
      <c r="J29" s="28" t="s">
        <v>42</v>
      </c>
      <c r="K29" s="28"/>
      <c r="L29" s="33">
        <v>41067</v>
      </c>
      <c r="M29" s="33" t="s">
        <v>312</v>
      </c>
      <c r="N29" s="33" t="s">
        <v>48</v>
      </c>
      <c r="O29" s="33">
        <v>41117</v>
      </c>
      <c r="P29" s="33" t="s">
        <v>77</v>
      </c>
      <c r="Q29" s="33">
        <v>41123</v>
      </c>
      <c r="R29" s="33" t="s">
        <v>43</v>
      </c>
      <c r="S29" s="33">
        <v>41255</v>
      </c>
      <c r="T29" s="33">
        <v>40933</v>
      </c>
      <c r="U29" s="33">
        <v>40943</v>
      </c>
      <c r="V29" s="28" t="s">
        <v>149</v>
      </c>
      <c r="W29" s="35" t="s">
        <v>57</v>
      </c>
      <c r="X29" s="28">
        <v>3000</v>
      </c>
      <c r="Y29" s="28">
        <v>3000</v>
      </c>
      <c r="Z29" s="28">
        <v>3000</v>
      </c>
      <c r="AA29" s="28">
        <v>3000</v>
      </c>
      <c r="AB29" s="28">
        <v>3000</v>
      </c>
      <c r="AC29" s="28">
        <v>3000</v>
      </c>
      <c r="AD29" s="28">
        <v>3000</v>
      </c>
      <c r="AE29" s="28">
        <v>240000</v>
      </c>
      <c r="AF29" s="28">
        <v>240000</v>
      </c>
      <c r="AG29" s="28">
        <v>240000</v>
      </c>
      <c r="AH29" s="28">
        <v>240000</v>
      </c>
      <c r="AI29" s="28">
        <f t="shared" si="2"/>
        <v>240000</v>
      </c>
    </row>
    <row r="30" spans="1:35" s="23" customFormat="1" ht="36.6" customHeight="1" thickTop="1" thickBot="1" x14ac:dyDescent="0.35">
      <c r="A30" s="30" t="s">
        <v>63</v>
      </c>
      <c r="B30" s="43" t="s">
        <v>107</v>
      </c>
      <c r="C30" s="48" t="s">
        <v>109</v>
      </c>
      <c r="D30" s="28">
        <v>248369</v>
      </c>
      <c r="E30" s="28">
        <v>0</v>
      </c>
      <c r="F30" s="28" t="s">
        <v>66</v>
      </c>
      <c r="G30" s="28" t="s">
        <v>67</v>
      </c>
      <c r="H30" s="28">
        <f t="shared" si="3"/>
        <v>248369</v>
      </c>
      <c r="I30" s="28"/>
      <c r="J30" s="28" t="s">
        <v>42</v>
      </c>
      <c r="K30" s="28"/>
      <c r="L30" s="33">
        <v>41067</v>
      </c>
      <c r="M30" s="33" t="s">
        <v>312</v>
      </c>
      <c r="N30" s="33" t="s">
        <v>48</v>
      </c>
      <c r="O30" s="33">
        <v>41117</v>
      </c>
      <c r="P30" s="33" t="s">
        <v>77</v>
      </c>
      <c r="Q30" s="33">
        <v>41123</v>
      </c>
      <c r="R30" s="33" t="s">
        <v>43</v>
      </c>
      <c r="S30" s="33">
        <v>41255</v>
      </c>
      <c r="T30" s="33">
        <v>41296</v>
      </c>
      <c r="U30" s="33">
        <v>41309</v>
      </c>
      <c r="V30" s="28" t="s">
        <v>149</v>
      </c>
      <c r="W30" s="35" t="s">
        <v>57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28">
        <f>E30+D30</f>
        <v>248369</v>
      </c>
    </row>
    <row r="31" spans="1:35" s="23" customFormat="1" ht="43.95" customHeight="1" thickTop="1" thickBot="1" x14ac:dyDescent="0.35">
      <c r="A31" s="30" t="s">
        <v>63</v>
      </c>
      <c r="B31" s="31" t="s">
        <v>110</v>
      </c>
      <c r="C31" s="47" t="s">
        <v>111</v>
      </c>
      <c r="D31" s="28">
        <v>0</v>
      </c>
      <c r="E31" s="28">
        <v>200000</v>
      </c>
      <c r="F31" s="28" t="s">
        <v>66</v>
      </c>
      <c r="G31" s="28" t="s">
        <v>67</v>
      </c>
      <c r="H31" s="28">
        <f t="shared" si="3"/>
        <v>200000</v>
      </c>
      <c r="I31" s="28" t="s">
        <v>112</v>
      </c>
      <c r="J31" s="28" t="s">
        <v>42</v>
      </c>
      <c r="K31" s="28"/>
      <c r="L31" s="33">
        <v>41064</v>
      </c>
      <c r="M31" s="33" t="s">
        <v>312</v>
      </c>
      <c r="N31" s="33">
        <v>41109</v>
      </c>
      <c r="O31" s="33">
        <v>41117</v>
      </c>
      <c r="P31" s="33" t="s">
        <v>77</v>
      </c>
      <c r="Q31" s="33">
        <v>41122</v>
      </c>
      <c r="R31" s="33" t="s">
        <v>43</v>
      </c>
      <c r="S31" s="33">
        <v>41241</v>
      </c>
      <c r="T31" s="33">
        <v>41296</v>
      </c>
      <c r="U31" s="33">
        <v>41309</v>
      </c>
      <c r="V31" s="28" t="s">
        <v>149</v>
      </c>
      <c r="W31" s="35" t="s">
        <v>57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200000</v>
      </c>
      <c r="AH31" s="28">
        <v>200000</v>
      </c>
      <c r="AI31" s="28">
        <f t="shared" si="2"/>
        <v>200000</v>
      </c>
    </row>
    <row r="32" spans="1:35" s="23" customFormat="1" ht="43.95" customHeight="1" thickTop="1" thickBot="1" x14ac:dyDescent="0.35">
      <c r="A32" s="127" t="s">
        <v>63</v>
      </c>
      <c r="B32" s="129" t="s">
        <v>324</v>
      </c>
      <c r="C32" s="130" t="s">
        <v>333</v>
      </c>
      <c r="D32" s="28">
        <v>95000</v>
      </c>
      <c r="E32" s="28">
        <v>0</v>
      </c>
      <c r="F32" s="28" t="s">
        <v>66</v>
      </c>
      <c r="G32" s="28" t="s">
        <v>67</v>
      </c>
      <c r="H32" s="28">
        <f t="shared" si="3"/>
        <v>95000</v>
      </c>
      <c r="I32" s="28"/>
      <c r="J32" s="28" t="s">
        <v>42</v>
      </c>
      <c r="K32" s="28"/>
      <c r="L32" s="33" t="s">
        <v>328</v>
      </c>
      <c r="M32" s="33" t="s">
        <v>328</v>
      </c>
      <c r="N32" s="33" t="s">
        <v>328</v>
      </c>
      <c r="O32" s="33" t="s">
        <v>328</v>
      </c>
      <c r="P32" s="33" t="s">
        <v>328</v>
      </c>
      <c r="Q32" s="33" t="s">
        <v>328</v>
      </c>
      <c r="R32" s="33" t="s">
        <v>328</v>
      </c>
      <c r="S32" s="33" t="s">
        <v>328</v>
      </c>
      <c r="T32" s="33" t="s">
        <v>328</v>
      </c>
      <c r="U32" s="33" t="s">
        <v>328</v>
      </c>
      <c r="V32" s="28" t="s">
        <v>149</v>
      </c>
      <c r="W32" s="35" t="s">
        <v>329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>
        <f t="shared" si="2"/>
        <v>95000</v>
      </c>
    </row>
    <row r="33" spans="1:35" s="23" customFormat="1" ht="31.2" customHeight="1" thickTop="1" thickBot="1" x14ac:dyDescent="0.35">
      <c r="A33" s="127" t="s">
        <v>63</v>
      </c>
      <c r="B33" s="129" t="s">
        <v>325</v>
      </c>
      <c r="C33" s="130" t="s">
        <v>334</v>
      </c>
      <c r="D33" s="28">
        <v>1095600</v>
      </c>
      <c r="E33" s="28">
        <v>0</v>
      </c>
      <c r="F33" s="28" t="s">
        <v>66</v>
      </c>
      <c r="G33" s="28" t="s">
        <v>67</v>
      </c>
      <c r="H33" s="28">
        <f t="shared" si="3"/>
        <v>1095600</v>
      </c>
      <c r="I33" s="28"/>
      <c r="J33" s="28" t="s">
        <v>42</v>
      </c>
      <c r="K33" s="28"/>
      <c r="L33" s="33" t="s">
        <v>328</v>
      </c>
      <c r="M33" s="33" t="s">
        <v>328</v>
      </c>
      <c r="N33" s="33" t="s">
        <v>328</v>
      </c>
      <c r="O33" s="33" t="s">
        <v>328</v>
      </c>
      <c r="P33" s="33" t="s">
        <v>328</v>
      </c>
      <c r="Q33" s="33" t="s">
        <v>328</v>
      </c>
      <c r="R33" s="33" t="s">
        <v>328</v>
      </c>
      <c r="S33" s="33" t="s">
        <v>328</v>
      </c>
      <c r="T33" s="33" t="s">
        <v>328</v>
      </c>
      <c r="U33" s="33" t="s">
        <v>328</v>
      </c>
      <c r="V33" s="28" t="s">
        <v>149</v>
      </c>
      <c r="W33" s="35" t="s">
        <v>329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>
        <f t="shared" si="2"/>
        <v>1095600</v>
      </c>
    </row>
    <row r="34" spans="1:35" s="23" customFormat="1" ht="43.95" customHeight="1" thickTop="1" thickBot="1" x14ac:dyDescent="0.35">
      <c r="A34" s="127" t="s">
        <v>63</v>
      </c>
      <c r="B34" s="129" t="s">
        <v>327</v>
      </c>
      <c r="C34" s="130" t="s">
        <v>335</v>
      </c>
      <c r="D34" s="28">
        <v>844804</v>
      </c>
      <c r="E34" s="28">
        <v>0</v>
      </c>
      <c r="F34" s="28" t="s">
        <v>66</v>
      </c>
      <c r="G34" s="28" t="s">
        <v>67</v>
      </c>
      <c r="H34" s="28">
        <f t="shared" si="3"/>
        <v>844804</v>
      </c>
      <c r="I34" s="28"/>
      <c r="J34" s="28" t="s">
        <v>42</v>
      </c>
      <c r="K34" s="28"/>
      <c r="L34" s="33" t="s">
        <v>328</v>
      </c>
      <c r="M34" s="33" t="s">
        <v>328</v>
      </c>
      <c r="N34" s="33" t="s">
        <v>328</v>
      </c>
      <c r="O34" s="33" t="s">
        <v>328</v>
      </c>
      <c r="P34" s="33" t="s">
        <v>328</v>
      </c>
      <c r="Q34" s="33" t="s">
        <v>328</v>
      </c>
      <c r="R34" s="33" t="s">
        <v>328</v>
      </c>
      <c r="S34" s="33" t="s">
        <v>328</v>
      </c>
      <c r="T34" s="33" t="s">
        <v>328</v>
      </c>
      <c r="U34" s="33" t="s">
        <v>328</v>
      </c>
      <c r="V34" s="28" t="s">
        <v>149</v>
      </c>
      <c r="W34" s="35" t="s">
        <v>329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>
        <f t="shared" si="2"/>
        <v>844804</v>
      </c>
    </row>
    <row r="35" spans="1:35" s="23" customFormat="1" ht="35.4" customHeight="1" thickTop="1" thickBot="1" x14ac:dyDescent="0.35">
      <c r="A35" s="127" t="s">
        <v>63</v>
      </c>
      <c r="B35" s="129" t="s">
        <v>326</v>
      </c>
      <c r="C35" s="130" t="s">
        <v>336</v>
      </c>
      <c r="D35" s="28">
        <v>568260</v>
      </c>
      <c r="E35" s="28">
        <v>0</v>
      </c>
      <c r="F35" s="28" t="s">
        <v>66</v>
      </c>
      <c r="G35" s="28" t="s">
        <v>67</v>
      </c>
      <c r="H35" s="28">
        <f t="shared" si="3"/>
        <v>568260</v>
      </c>
      <c r="I35" s="28"/>
      <c r="J35" s="28" t="s">
        <v>42</v>
      </c>
      <c r="K35" s="28"/>
      <c r="L35" s="33" t="s">
        <v>328</v>
      </c>
      <c r="M35" s="33" t="s">
        <v>328</v>
      </c>
      <c r="N35" s="33" t="s">
        <v>328</v>
      </c>
      <c r="O35" s="33" t="s">
        <v>328</v>
      </c>
      <c r="P35" s="33" t="s">
        <v>328</v>
      </c>
      <c r="Q35" s="33" t="s">
        <v>328</v>
      </c>
      <c r="R35" s="33" t="s">
        <v>328</v>
      </c>
      <c r="S35" s="33" t="s">
        <v>328</v>
      </c>
      <c r="T35" s="33" t="s">
        <v>328</v>
      </c>
      <c r="U35" s="33" t="s">
        <v>328</v>
      </c>
      <c r="V35" s="28" t="s">
        <v>149</v>
      </c>
      <c r="W35" s="35" t="s">
        <v>329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>
        <f t="shared" si="2"/>
        <v>568260</v>
      </c>
    </row>
    <row r="36" spans="1:35" s="23" customFormat="1" ht="30" customHeight="1" thickTop="1" thickBot="1" x14ac:dyDescent="0.35">
      <c r="A36" s="36"/>
      <c r="B36" s="49"/>
      <c r="C36" s="50"/>
      <c r="D36" s="39">
        <f>SUM(D13:D35)</f>
        <v>13416013</v>
      </c>
      <c r="E36" s="39">
        <f>SUM(E13:E35)</f>
        <v>1391521</v>
      </c>
      <c r="F36" s="39"/>
      <c r="G36" s="39"/>
      <c r="H36" s="39">
        <f>SUM(H13:H35)</f>
        <v>14807534</v>
      </c>
      <c r="I36" s="39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39"/>
      <c r="W36" s="41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s="23" customFormat="1" ht="30" customHeight="1" thickTop="1" thickBot="1" x14ac:dyDescent="0.35">
      <c r="A37" s="36"/>
      <c r="B37" s="9"/>
      <c r="C37" s="147" t="s">
        <v>113</v>
      </c>
      <c r="D37" s="148"/>
      <c r="E37" s="149"/>
      <c r="F37" s="10"/>
      <c r="G37" s="10"/>
      <c r="H37" s="10"/>
      <c r="I37" s="10"/>
      <c r="J37" s="10"/>
      <c r="K37" s="10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0"/>
      <c r="W37" s="12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9"/>
    </row>
    <row r="38" spans="1:35" s="23" customFormat="1" ht="33.6" customHeight="1" thickTop="1" thickBot="1" x14ac:dyDescent="0.35">
      <c r="A38" s="30" t="s">
        <v>114</v>
      </c>
      <c r="B38" s="31" t="s">
        <v>115</v>
      </c>
      <c r="C38" s="51" t="s">
        <v>116</v>
      </c>
      <c r="D38" s="28">
        <v>0</v>
      </c>
      <c r="E38" s="28">
        <v>1499300</v>
      </c>
      <c r="F38" s="28" t="s">
        <v>117</v>
      </c>
      <c r="G38" s="28" t="s">
        <v>118</v>
      </c>
      <c r="H38" s="28">
        <f t="shared" ref="H38:H54" si="4">D38+E38</f>
        <v>1499300</v>
      </c>
      <c r="I38" s="28"/>
      <c r="J38" s="28" t="s">
        <v>119</v>
      </c>
      <c r="K38" s="28" t="s">
        <v>48</v>
      </c>
      <c r="L38" s="28" t="s">
        <v>48</v>
      </c>
      <c r="M38" s="28" t="s">
        <v>48</v>
      </c>
      <c r="N38" s="28" t="s">
        <v>48</v>
      </c>
      <c r="O38" s="28" t="s">
        <v>48</v>
      </c>
      <c r="P38" s="28" t="s">
        <v>48</v>
      </c>
      <c r="Q38" s="28" t="s">
        <v>48</v>
      </c>
      <c r="R38" s="28" t="s">
        <v>48</v>
      </c>
      <c r="S38" s="28" t="s">
        <v>48</v>
      </c>
      <c r="T38" s="28" t="s">
        <v>48</v>
      </c>
      <c r="U38" s="33">
        <v>41090</v>
      </c>
      <c r="V38" s="28" t="s">
        <v>319</v>
      </c>
      <c r="W38" s="35" t="s">
        <v>57</v>
      </c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28">
        <f>E38+D38</f>
        <v>1499300</v>
      </c>
    </row>
    <row r="39" spans="1:35" s="23" customFormat="1" ht="32.4" customHeight="1" thickTop="1" thickBot="1" x14ac:dyDescent="0.35">
      <c r="A39" s="30" t="s">
        <v>114</v>
      </c>
      <c r="B39" s="31" t="s">
        <v>120</v>
      </c>
      <c r="C39" s="51" t="s">
        <v>121</v>
      </c>
      <c r="D39" s="28">
        <v>0</v>
      </c>
      <c r="E39" s="28">
        <v>242495</v>
      </c>
      <c r="F39" s="28" t="s">
        <v>117</v>
      </c>
      <c r="G39" s="28" t="s">
        <v>122</v>
      </c>
      <c r="H39" s="28">
        <f t="shared" si="4"/>
        <v>242495</v>
      </c>
      <c r="I39" s="28"/>
      <c r="J39" s="28" t="s">
        <v>42</v>
      </c>
      <c r="K39" s="28"/>
      <c r="L39" s="33">
        <v>41079</v>
      </c>
      <c r="M39" s="33" t="s">
        <v>313</v>
      </c>
      <c r="N39" s="28" t="s">
        <v>48</v>
      </c>
      <c r="O39" s="33">
        <v>41068</v>
      </c>
      <c r="P39" s="33"/>
      <c r="Q39" s="33">
        <v>41079</v>
      </c>
      <c r="R39" s="33">
        <v>41226</v>
      </c>
      <c r="S39" s="33">
        <v>41255</v>
      </c>
      <c r="T39" s="33">
        <v>41304</v>
      </c>
      <c r="U39" s="33">
        <v>41309</v>
      </c>
      <c r="V39" s="28" t="s">
        <v>149</v>
      </c>
      <c r="W39" s="35" t="s">
        <v>364</v>
      </c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28">
        <f>E39+D39</f>
        <v>242495</v>
      </c>
    </row>
    <row r="40" spans="1:35" s="23" customFormat="1" ht="32.4" customHeight="1" thickTop="1" thickBot="1" x14ac:dyDescent="0.35">
      <c r="A40" s="30" t="s">
        <v>114</v>
      </c>
      <c r="B40" s="31" t="s">
        <v>124</v>
      </c>
      <c r="C40" s="52" t="s">
        <v>125</v>
      </c>
      <c r="D40" s="28">
        <v>0</v>
      </c>
      <c r="E40" s="28">
        <v>100000</v>
      </c>
      <c r="F40" s="28" t="s">
        <v>117</v>
      </c>
      <c r="G40" s="28" t="s">
        <v>118</v>
      </c>
      <c r="H40" s="28">
        <f t="shared" si="4"/>
        <v>100000</v>
      </c>
      <c r="I40" s="28"/>
      <c r="J40" s="28" t="s">
        <v>56</v>
      </c>
      <c r="K40" s="28" t="s">
        <v>48</v>
      </c>
      <c r="L40" s="28" t="s">
        <v>48</v>
      </c>
      <c r="M40" s="28" t="s">
        <v>48</v>
      </c>
      <c r="N40" s="28" t="s">
        <v>48</v>
      </c>
      <c r="O40" s="28" t="s">
        <v>48</v>
      </c>
      <c r="P40" s="28" t="s">
        <v>48</v>
      </c>
      <c r="Q40" s="28" t="s">
        <v>48</v>
      </c>
      <c r="R40" s="28" t="s">
        <v>48</v>
      </c>
      <c r="S40" s="28" t="s">
        <v>48</v>
      </c>
      <c r="T40" s="28" t="s">
        <v>48</v>
      </c>
      <c r="U40" s="28" t="s">
        <v>48</v>
      </c>
      <c r="V40" s="28" t="s">
        <v>319</v>
      </c>
      <c r="W40" s="35" t="s">
        <v>57</v>
      </c>
      <c r="X40" s="28">
        <v>0</v>
      </c>
      <c r="Y40" s="28">
        <v>0</v>
      </c>
      <c r="Z40" s="28">
        <v>0</v>
      </c>
      <c r="AA40" s="28">
        <v>0</v>
      </c>
      <c r="AB40" s="28">
        <v>20000</v>
      </c>
      <c r="AC40" s="28">
        <v>20000</v>
      </c>
      <c r="AD40" s="28">
        <v>35000</v>
      </c>
      <c r="AE40" s="28">
        <v>35000</v>
      </c>
      <c r="AF40" s="28">
        <v>65000</v>
      </c>
      <c r="AG40" s="28">
        <v>80000</v>
      </c>
      <c r="AH40" s="28">
        <v>100000</v>
      </c>
      <c r="AI40" s="28">
        <f t="shared" ref="AI40:AI54" si="5">E40+D40</f>
        <v>100000</v>
      </c>
    </row>
    <row r="41" spans="1:35" s="23" customFormat="1" ht="45.6" customHeight="1" thickTop="1" thickBot="1" x14ac:dyDescent="0.35">
      <c r="A41" s="127" t="s">
        <v>114</v>
      </c>
      <c r="B41" s="128" t="s">
        <v>330</v>
      </c>
      <c r="C41" s="51" t="s">
        <v>332</v>
      </c>
      <c r="D41" s="28"/>
      <c r="E41" s="28">
        <v>789744</v>
      </c>
      <c r="F41" s="28" t="s">
        <v>117</v>
      </c>
      <c r="G41" s="28" t="s">
        <v>118</v>
      </c>
      <c r="H41" s="28">
        <f t="shared" si="4"/>
        <v>789744</v>
      </c>
      <c r="I41" s="28"/>
      <c r="J41" s="28" t="s">
        <v>57</v>
      </c>
      <c r="K41" s="28"/>
      <c r="L41" s="28" t="s">
        <v>57</v>
      </c>
      <c r="M41" s="28" t="s">
        <v>57</v>
      </c>
      <c r="N41" s="28" t="s">
        <v>57</v>
      </c>
      <c r="O41" s="28" t="s">
        <v>57</v>
      </c>
      <c r="P41" s="28" t="s">
        <v>57</v>
      </c>
      <c r="Q41" s="28" t="s">
        <v>57</v>
      </c>
      <c r="R41" s="28" t="s">
        <v>57</v>
      </c>
      <c r="S41" s="28" t="s">
        <v>57</v>
      </c>
      <c r="T41" s="28" t="s">
        <v>57</v>
      </c>
      <c r="U41" s="28" t="s">
        <v>57</v>
      </c>
      <c r="V41" s="28" t="s">
        <v>44</v>
      </c>
      <c r="W41" s="35" t="s">
        <v>331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s="23" customFormat="1" ht="27.6" customHeight="1" thickTop="1" thickBot="1" x14ac:dyDescent="0.35">
      <c r="A42" s="30" t="s">
        <v>114</v>
      </c>
      <c r="B42" s="31" t="s">
        <v>126</v>
      </c>
      <c r="C42" s="32" t="s">
        <v>127</v>
      </c>
      <c r="D42" s="28">
        <v>0</v>
      </c>
      <c r="E42" s="28">
        <v>0</v>
      </c>
      <c r="F42" s="28"/>
      <c r="G42" s="28"/>
      <c r="H42" s="28"/>
      <c r="I42" s="28"/>
      <c r="J42" s="28"/>
      <c r="K42" s="2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8"/>
      <c r="W42" s="35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>
        <f t="shared" si="5"/>
        <v>0</v>
      </c>
    </row>
    <row r="43" spans="1:35" s="23" customFormat="1" ht="27.6" customHeight="1" thickTop="1" thickBot="1" x14ac:dyDescent="0.35">
      <c r="A43" s="30"/>
      <c r="B43" s="31"/>
      <c r="C43" s="53" t="s">
        <v>128</v>
      </c>
      <c r="D43" s="28">
        <v>0</v>
      </c>
      <c r="E43" s="28">
        <v>250000</v>
      </c>
      <c r="F43" s="28" t="s">
        <v>117</v>
      </c>
      <c r="G43" s="28" t="s">
        <v>118</v>
      </c>
      <c r="H43" s="28">
        <f t="shared" si="4"/>
        <v>250000</v>
      </c>
      <c r="I43" s="28"/>
      <c r="J43" s="28" t="s">
        <v>56</v>
      </c>
      <c r="K43" s="28" t="s">
        <v>48</v>
      </c>
      <c r="L43" s="28" t="s">
        <v>48</v>
      </c>
      <c r="M43" s="28" t="s">
        <v>48</v>
      </c>
      <c r="N43" s="28" t="s">
        <v>48</v>
      </c>
      <c r="O43" s="28" t="s">
        <v>48</v>
      </c>
      <c r="P43" s="28" t="s">
        <v>48</v>
      </c>
      <c r="Q43" s="28" t="s">
        <v>48</v>
      </c>
      <c r="R43" s="28" t="s">
        <v>48</v>
      </c>
      <c r="S43" s="28" t="s">
        <v>48</v>
      </c>
      <c r="T43" s="28" t="s">
        <v>48</v>
      </c>
      <c r="U43" s="28" t="s">
        <v>48</v>
      </c>
      <c r="V43" s="28" t="s">
        <v>319</v>
      </c>
      <c r="W43" s="35" t="s">
        <v>57</v>
      </c>
      <c r="X43" s="28">
        <v>80000</v>
      </c>
      <c r="Y43" s="28">
        <v>250000</v>
      </c>
      <c r="Z43" s="28">
        <v>250000</v>
      </c>
      <c r="AA43" s="28">
        <v>250000</v>
      </c>
      <c r="AB43" s="28">
        <v>250000</v>
      </c>
      <c r="AC43" s="28">
        <v>250000</v>
      </c>
      <c r="AD43" s="28">
        <v>250000</v>
      </c>
      <c r="AE43" s="28">
        <v>250000</v>
      </c>
      <c r="AF43" s="28">
        <v>250000</v>
      </c>
      <c r="AG43" s="28">
        <v>250000</v>
      </c>
      <c r="AH43" s="28">
        <v>250000</v>
      </c>
      <c r="AI43" s="28">
        <f t="shared" si="5"/>
        <v>250000</v>
      </c>
    </row>
    <row r="44" spans="1:35" s="23" customFormat="1" ht="30" customHeight="1" thickTop="1" thickBot="1" x14ac:dyDescent="0.35">
      <c r="A44" s="30"/>
      <c r="B44" s="31"/>
      <c r="C44" s="53" t="s">
        <v>129</v>
      </c>
      <c r="D44" s="28">
        <v>0</v>
      </c>
      <c r="E44" s="28">
        <v>25000</v>
      </c>
      <c r="F44" s="28" t="s">
        <v>117</v>
      </c>
      <c r="G44" s="28" t="s">
        <v>118</v>
      </c>
      <c r="H44" s="28">
        <f t="shared" si="4"/>
        <v>25000</v>
      </c>
      <c r="I44" s="28"/>
      <c r="J44" s="28" t="s">
        <v>56</v>
      </c>
      <c r="K44" s="28" t="s">
        <v>48</v>
      </c>
      <c r="L44" s="28" t="s">
        <v>48</v>
      </c>
      <c r="M44" s="28" t="s">
        <v>48</v>
      </c>
      <c r="N44" s="28" t="s">
        <v>48</v>
      </c>
      <c r="O44" s="28" t="s">
        <v>48</v>
      </c>
      <c r="P44" s="28" t="s">
        <v>48</v>
      </c>
      <c r="Q44" s="28" t="s">
        <v>48</v>
      </c>
      <c r="R44" s="28" t="s">
        <v>48</v>
      </c>
      <c r="S44" s="28" t="s">
        <v>48</v>
      </c>
      <c r="T44" s="28" t="s">
        <v>48</v>
      </c>
      <c r="U44" s="28" t="s">
        <v>48</v>
      </c>
      <c r="V44" s="28" t="s">
        <v>319</v>
      </c>
      <c r="W44" s="35" t="s">
        <v>57</v>
      </c>
      <c r="X44" s="28">
        <v>0</v>
      </c>
      <c r="Y44" s="28">
        <v>0</v>
      </c>
      <c r="Z44" s="28">
        <v>25000</v>
      </c>
      <c r="AA44" s="28">
        <v>25000</v>
      </c>
      <c r="AB44" s="28">
        <v>25000</v>
      </c>
      <c r="AC44" s="28">
        <v>25000</v>
      </c>
      <c r="AD44" s="28">
        <v>25000</v>
      </c>
      <c r="AE44" s="28">
        <v>25000</v>
      </c>
      <c r="AF44" s="28">
        <v>25000</v>
      </c>
      <c r="AG44" s="28">
        <v>25000</v>
      </c>
      <c r="AH44" s="28">
        <v>25000</v>
      </c>
      <c r="AI44" s="28">
        <f t="shared" si="5"/>
        <v>25000</v>
      </c>
    </row>
    <row r="45" spans="1:35" s="23" customFormat="1" ht="30" customHeight="1" thickTop="1" thickBot="1" x14ac:dyDescent="0.35">
      <c r="A45" s="30"/>
      <c r="B45" s="31"/>
      <c r="C45" s="53" t="s">
        <v>130</v>
      </c>
      <c r="D45" s="28">
        <v>0</v>
      </c>
      <c r="E45" s="28">
        <v>250000</v>
      </c>
      <c r="F45" s="28" t="s">
        <v>117</v>
      </c>
      <c r="G45" s="28" t="s">
        <v>118</v>
      </c>
      <c r="H45" s="28">
        <f t="shared" si="4"/>
        <v>250000</v>
      </c>
      <c r="I45" s="28"/>
      <c r="J45" s="28" t="s">
        <v>56</v>
      </c>
      <c r="K45" s="28" t="s">
        <v>48</v>
      </c>
      <c r="L45" s="28" t="s">
        <v>48</v>
      </c>
      <c r="M45" s="28" t="s">
        <v>48</v>
      </c>
      <c r="N45" s="28" t="s">
        <v>48</v>
      </c>
      <c r="O45" s="28" t="s">
        <v>48</v>
      </c>
      <c r="P45" s="28" t="s">
        <v>48</v>
      </c>
      <c r="Q45" s="28" t="s">
        <v>48</v>
      </c>
      <c r="R45" s="28" t="s">
        <v>48</v>
      </c>
      <c r="S45" s="28" t="s">
        <v>48</v>
      </c>
      <c r="T45" s="28" t="s">
        <v>48</v>
      </c>
      <c r="U45" s="28" t="s">
        <v>48</v>
      </c>
      <c r="V45" s="28" t="s">
        <v>319</v>
      </c>
      <c r="W45" s="35" t="s">
        <v>57</v>
      </c>
      <c r="X45" s="28">
        <v>100000</v>
      </c>
      <c r="Y45" s="28">
        <v>250000</v>
      </c>
      <c r="Z45" s="28">
        <v>250000</v>
      </c>
      <c r="AA45" s="28">
        <v>250000</v>
      </c>
      <c r="AB45" s="28">
        <v>250000</v>
      </c>
      <c r="AC45" s="28">
        <v>250000</v>
      </c>
      <c r="AD45" s="28">
        <v>250000</v>
      </c>
      <c r="AE45" s="28">
        <v>250000</v>
      </c>
      <c r="AF45" s="28">
        <v>250000</v>
      </c>
      <c r="AG45" s="28">
        <v>250000</v>
      </c>
      <c r="AH45" s="28">
        <v>250000</v>
      </c>
      <c r="AI45" s="28">
        <f t="shared" si="5"/>
        <v>250000</v>
      </c>
    </row>
    <row r="46" spans="1:35" s="23" customFormat="1" ht="30" customHeight="1" thickTop="1" thickBot="1" x14ac:dyDescent="0.35">
      <c r="A46" s="30"/>
      <c r="B46" s="31"/>
      <c r="C46" s="53" t="s">
        <v>131</v>
      </c>
      <c r="D46" s="28">
        <v>0</v>
      </c>
      <c r="E46" s="28">
        <v>50000</v>
      </c>
      <c r="F46" s="28" t="s">
        <v>117</v>
      </c>
      <c r="G46" s="28" t="s">
        <v>118</v>
      </c>
      <c r="H46" s="28">
        <f t="shared" si="4"/>
        <v>50000</v>
      </c>
      <c r="I46" s="28"/>
      <c r="J46" s="28" t="s">
        <v>56</v>
      </c>
      <c r="K46" s="28" t="s">
        <v>48</v>
      </c>
      <c r="L46" s="28" t="s">
        <v>48</v>
      </c>
      <c r="M46" s="28" t="s">
        <v>48</v>
      </c>
      <c r="N46" s="28" t="s">
        <v>48</v>
      </c>
      <c r="O46" s="28" t="s">
        <v>48</v>
      </c>
      <c r="P46" s="28" t="s">
        <v>48</v>
      </c>
      <c r="Q46" s="28" t="s">
        <v>48</v>
      </c>
      <c r="R46" s="28" t="s">
        <v>48</v>
      </c>
      <c r="S46" s="28" t="s">
        <v>48</v>
      </c>
      <c r="T46" s="28" t="s">
        <v>48</v>
      </c>
      <c r="U46" s="28" t="s">
        <v>48</v>
      </c>
      <c r="V46" s="28" t="s">
        <v>319</v>
      </c>
      <c r="W46" s="35" t="s">
        <v>57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50000</v>
      </c>
      <c r="AI46" s="28">
        <f t="shared" si="5"/>
        <v>50000</v>
      </c>
    </row>
    <row r="47" spans="1:35" s="23" customFormat="1" ht="24.6" customHeight="1" thickTop="1" thickBot="1" x14ac:dyDescent="0.35">
      <c r="A47" s="30"/>
      <c r="B47" s="31"/>
      <c r="C47" s="53" t="s">
        <v>132</v>
      </c>
      <c r="D47" s="28">
        <v>0</v>
      </c>
      <c r="E47" s="28">
        <v>250000</v>
      </c>
      <c r="F47" s="28" t="s">
        <v>117</v>
      </c>
      <c r="G47" s="28" t="s">
        <v>118</v>
      </c>
      <c r="H47" s="28">
        <f t="shared" si="4"/>
        <v>250000</v>
      </c>
      <c r="I47" s="28"/>
      <c r="J47" s="28" t="s">
        <v>56</v>
      </c>
      <c r="K47" s="28" t="s">
        <v>48</v>
      </c>
      <c r="L47" s="28" t="s">
        <v>48</v>
      </c>
      <c r="M47" s="28" t="s">
        <v>48</v>
      </c>
      <c r="N47" s="28" t="s">
        <v>48</v>
      </c>
      <c r="O47" s="28" t="s">
        <v>48</v>
      </c>
      <c r="P47" s="28" t="s">
        <v>48</v>
      </c>
      <c r="Q47" s="28" t="s">
        <v>48</v>
      </c>
      <c r="R47" s="28" t="s">
        <v>48</v>
      </c>
      <c r="S47" s="28" t="s">
        <v>48</v>
      </c>
      <c r="T47" s="28" t="s">
        <v>48</v>
      </c>
      <c r="U47" s="28" t="s">
        <v>48</v>
      </c>
      <c r="V47" s="28" t="s">
        <v>319</v>
      </c>
      <c r="W47" s="35" t="s">
        <v>57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100000</v>
      </c>
      <c r="AE47" s="28">
        <v>250000</v>
      </c>
      <c r="AF47" s="28">
        <v>250000</v>
      </c>
      <c r="AG47" s="28">
        <v>250000</v>
      </c>
      <c r="AH47" s="28">
        <v>250000</v>
      </c>
      <c r="AI47" s="28">
        <f t="shared" si="5"/>
        <v>250000</v>
      </c>
    </row>
    <row r="48" spans="1:35" s="23" customFormat="1" ht="21.6" customHeight="1" thickTop="1" thickBot="1" x14ac:dyDescent="0.35">
      <c r="A48" s="30"/>
      <c r="B48" s="31"/>
      <c r="C48" s="53" t="s">
        <v>133</v>
      </c>
      <c r="D48" s="28">
        <v>0</v>
      </c>
      <c r="E48" s="28">
        <v>300000</v>
      </c>
      <c r="F48" s="28" t="s">
        <v>117</v>
      </c>
      <c r="G48" s="28" t="s">
        <v>118</v>
      </c>
      <c r="H48" s="28">
        <f t="shared" si="4"/>
        <v>300000</v>
      </c>
      <c r="I48" s="28"/>
      <c r="J48" s="28" t="s">
        <v>56</v>
      </c>
      <c r="K48" s="28" t="s">
        <v>48</v>
      </c>
      <c r="L48" s="28" t="s">
        <v>48</v>
      </c>
      <c r="M48" s="28" t="s">
        <v>48</v>
      </c>
      <c r="N48" s="28" t="s">
        <v>48</v>
      </c>
      <c r="O48" s="28" t="s">
        <v>48</v>
      </c>
      <c r="P48" s="28" t="s">
        <v>48</v>
      </c>
      <c r="Q48" s="28" t="s">
        <v>48</v>
      </c>
      <c r="R48" s="28" t="s">
        <v>48</v>
      </c>
      <c r="S48" s="28" t="s">
        <v>48</v>
      </c>
      <c r="T48" s="28" t="s">
        <v>48</v>
      </c>
      <c r="U48" s="28" t="s">
        <v>48</v>
      </c>
      <c r="V48" s="28" t="s">
        <v>319</v>
      </c>
      <c r="W48" s="35" t="s">
        <v>57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50000</v>
      </c>
      <c r="AD48" s="28">
        <v>50000</v>
      </c>
      <c r="AE48" s="28">
        <v>50000</v>
      </c>
      <c r="AF48" s="28">
        <v>230000</v>
      </c>
      <c r="AG48" s="28">
        <v>300000</v>
      </c>
      <c r="AH48" s="28">
        <v>300000</v>
      </c>
      <c r="AI48" s="28">
        <f t="shared" si="5"/>
        <v>300000</v>
      </c>
    </row>
    <row r="49" spans="1:35" s="23" customFormat="1" ht="28.2" customHeight="1" thickTop="1" thickBot="1" x14ac:dyDescent="0.35">
      <c r="A49" s="30"/>
      <c r="B49" s="31"/>
      <c r="C49" s="53" t="s">
        <v>134</v>
      </c>
      <c r="D49" s="28">
        <v>0</v>
      </c>
      <c r="E49" s="28">
        <v>50000</v>
      </c>
      <c r="F49" s="28" t="s">
        <v>117</v>
      </c>
      <c r="G49" s="28" t="s">
        <v>118</v>
      </c>
      <c r="H49" s="28">
        <f t="shared" si="4"/>
        <v>50000</v>
      </c>
      <c r="I49" s="28"/>
      <c r="J49" s="28" t="s">
        <v>56</v>
      </c>
      <c r="K49" s="28" t="s">
        <v>48</v>
      </c>
      <c r="L49" s="28" t="s">
        <v>48</v>
      </c>
      <c r="M49" s="28" t="s">
        <v>48</v>
      </c>
      <c r="N49" s="28" t="s">
        <v>48</v>
      </c>
      <c r="O49" s="28" t="s">
        <v>48</v>
      </c>
      <c r="P49" s="28" t="s">
        <v>48</v>
      </c>
      <c r="Q49" s="28" t="s">
        <v>48</v>
      </c>
      <c r="R49" s="28" t="s">
        <v>48</v>
      </c>
      <c r="S49" s="28" t="s">
        <v>48</v>
      </c>
      <c r="T49" s="28" t="s">
        <v>48</v>
      </c>
      <c r="U49" s="28" t="s">
        <v>48</v>
      </c>
      <c r="V49" s="28" t="s">
        <v>319</v>
      </c>
      <c r="W49" s="35" t="s">
        <v>57</v>
      </c>
      <c r="X49" s="28">
        <v>50000</v>
      </c>
      <c r="Y49" s="28">
        <v>50000</v>
      </c>
      <c r="Z49" s="28">
        <v>50000</v>
      </c>
      <c r="AA49" s="28">
        <v>50000</v>
      </c>
      <c r="AB49" s="28">
        <v>50000</v>
      </c>
      <c r="AC49" s="28">
        <v>50000</v>
      </c>
      <c r="AD49" s="28">
        <v>50000</v>
      </c>
      <c r="AE49" s="28">
        <v>50000</v>
      </c>
      <c r="AF49" s="28">
        <v>50000</v>
      </c>
      <c r="AG49" s="28">
        <v>50000</v>
      </c>
      <c r="AH49" s="28">
        <v>50000</v>
      </c>
      <c r="AI49" s="28">
        <f t="shared" si="5"/>
        <v>50000</v>
      </c>
    </row>
    <row r="50" spans="1:35" s="23" customFormat="1" ht="30" customHeight="1" thickTop="1" thickBot="1" x14ac:dyDescent="0.35">
      <c r="A50" s="30"/>
      <c r="B50" s="31"/>
      <c r="C50" s="54" t="s">
        <v>135</v>
      </c>
      <c r="D50" s="28">
        <v>0</v>
      </c>
      <c r="E50" s="28">
        <v>0</v>
      </c>
      <c r="F50" s="28" t="s">
        <v>117</v>
      </c>
      <c r="G50" s="28" t="s">
        <v>118</v>
      </c>
      <c r="H50" s="28">
        <f t="shared" si="4"/>
        <v>0</v>
      </c>
      <c r="I50" s="28"/>
      <c r="J50" s="28" t="s">
        <v>56</v>
      </c>
      <c r="K50" s="28" t="s">
        <v>48</v>
      </c>
      <c r="L50" s="28" t="s">
        <v>48</v>
      </c>
      <c r="M50" s="28" t="s">
        <v>48</v>
      </c>
      <c r="N50" s="28" t="s">
        <v>48</v>
      </c>
      <c r="O50" s="28" t="s">
        <v>48</v>
      </c>
      <c r="P50" s="28" t="s">
        <v>48</v>
      </c>
      <c r="Q50" s="28" t="s">
        <v>48</v>
      </c>
      <c r="R50" s="28" t="s">
        <v>48</v>
      </c>
      <c r="S50" s="28" t="s">
        <v>48</v>
      </c>
      <c r="T50" s="28" t="s">
        <v>48</v>
      </c>
      <c r="U50" s="28" t="s">
        <v>48</v>
      </c>
      <c r="V50" s="28" t="s">
        <v>319</v>
      </c>
      <c r="W50" s="35" t="s">
        <v>57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f t="shared" si="5"/>
        <v>0</v>
      </c>
    </row>
    <row r="51" spans="1:35" s="23" customFormat="1" ht="32.4" customHeight="1" thickTop="1" thickBot="1" x14ac:dyDescent="0.35">
      <c r="A51" s="30"/>
      <c r="B51" s="31"/>
      <c r="C51" s="54" t="s">
        <v>136</v>
      </c>
      <c r="D51" s="28">
        <v>0</v>
      </c>
      <c r="E51" s="28">
        <v>25000</v>
      </c>
      <c r="F51" s="28" t="s">
        <v>117</v>
      </c>
      <c r="G51" s="28" t="s">
        <v>118</v>
      </c>
      <c r="H51" s="28">
        <f t="shared" si="4"/>
        <v>25000</v>
      </c>
      <c r="I51" s="28"/>
      <c r="J51" s="28" t="s">
        <v>56</v>
      </c>
      <c r="K51" s="28" t="s">
        <v>48</v>
      </c>
      <c r="L51" s="28" t="s">
        <v>48</v>
      </c>
      <c r="M51" s="28" t="s">
        <v>48</v>
      </c>
      <c r="N51" s="28" t="s">
        <v>48</v>
      </c>
      <c r="O51" s="28" t="s">
        <v>48</v>
      </c>
      <c r="P51" s="28" t="s">
        <v>48</v>
      </c>
      <c r="Q51" s="28" t="s">
        <v>48</v>
      </c>
      <c r="R51" s="28" t="s">
        <v>48</v>
      </c>
      <c r="S51" s="28" t="s">
        <v>48</v>
      </c>
      <c r="T51" s="28" t="s">
        <v>48</v>
      </c>
      <c r="U51" s="28" t="s">
        <v>48</v>
      </c>
      <c r="V51" s="28" t="s">
        <v>319</v>
      </c>
      <c r="W51" s="35" t="s">
        <v>57</v>
      </c>
      <c r="X51" s="28">
        <v>0</v>
      </c>
      <c r="Y51" s="28">
        <v>6250</v>
      </c>
      <c r="Z51" s="28">
        <v>12500</v>
      </c>
      <c r="AA51" s="28">
        <v>12500</v>
      </c>
      <c r="AB51" s="28">
        <v>18750</v>
      </c>
      <c r="AC51" s="28">
        <v>18750</v>
      </c>
      <c r="AD51" s="28">
        <v>18750</v>
      </c>
      <c r="AE51" s="28">
        <v>18750</v>
      </c>
      <c r="AF51" s="28">
        <v>18750</v>
      </c>
      <c r="AG51" s="28">
        <v>25000</v>
      </c>
      <c r="AH51" s="28">
        <v>25000</v>
      </c>
      <c r="AI51" s="28">
        <f t="shared" si="5"/>
        <v>25000</v>
      </c>
    </row>
    <row r="52" spans="1:35" s="23" customFormat="1" ht="32.4" customHeight="1" thickTop="1" thickBot="1" x14ac:dyDescent="0.35">
      <c r="A52" s="30" t="s">
        <v>114</v>
      </c>
      <c r="B52" s="31" t="s">
        <v>115</v>
      </c>
      <c r="C52" s="32" t="s">
        <v>137</v>
      </c>
      <c r="D52" s="28">
        <v>0</v>
      </c>
      <c r="E52" s="28">
        <v>200000</v>
      </c>
      <c r="F52" s="28" t="s">
        <v>117</v>
      </c>
      <c r="G52" s="28" t="s">
        <v>139</v>
      </c>
      <c r="H52" s="28">
        <f t="shared" si="4"/>
        <v>200000</v>
      </c>
      <c r="I52" s="28"/>
      <c r="J52" s="28" t="s">
        <v>140</v>
      </c>
      <c r="K52" s="28" t="s">
        <v>48</v>
      </c>
      <c r="L52" s="28" t="s">
        <v>48</v>
      </c>
      <c r="M52" s="28" t="s">
        <v>48</v>
      </c>
      <c r="N52" s="28" t="s">
        <v>48</v>
      </c>
      <c r="O52" s="28" t="s">
        <v>48</v>
      </c>
      <c r="P52" s="28" t="s">
        <v>48</v>
      </c>
      <c r="Q52" s="28" t="s">
        <v>48</v>
      </c>
      <c r="R52" s="28" t="s">
        <v>48</v>
      </c>
      <c r="S52" s="33">
        <v>41242</v>
      </c>
      <c r="T52" s="33">
        <v>41284</v>
      </c>
      <c r="U52" s="33">
        <v>41284</v>
      </c>
      <c r="V52" s="28" t="s">
        <v>149</v>
      </c>
      <c r="W52" s="35" t="s">
        <v>57</v>
      </c>
      <c r="X52" s="28">
        <v>0</v>
      </c>
      <c r="Y52" s="28">
        <v>0</v>
      </c>
      <c r="Z52" s="28">
        <v>50000</v>
      </c>
      <c r="AA52" s="28">
        <v>50000</v>
      </c>
      <c r="AB52" s="28">
        <v>50000</v>
      </c>
      <c r="AC52" s="28">
        <v>100000</v>
      </c>
      <c r="AD52" s="28">
        <v>100000</v>
      </c>
      <c r="AE52" s="28">
        <v>100000</v>
      </c>
      <c r="AF52" s="28">
        <v>150000</v>
      </c>
      <c r="AG52" s="28">
        <v>150000</v>
      </c>
      <c r="AH52" s="28">
        <v>150000</v>
      </c>
      <c r="AI52" s="28">
        <f t="shared" si="5"/>
        <v>200000</v>
      </c>
    </row>
    <row r="53" spans="1:35" s="23" customFormat="1" ht="45.6" customHeight="1" thickTop="1" thickBot="1" x14ac:dyDescent="0.35">
      <c r="A53" s="30" t="s">
        <v>114</v>
      </c>
      <c r="B53" s="31" t="s">
        <v>115</v>
      </c>
      <c r="C53" s="55" t="s">
        <v>138</v>
      </c>
      <c r="D53" s="28">
        <v>0</v>
      </c>
      <c r="E53" s="28">
        <v>100000</v>
      </c>
      <c r="F53" s="28" t="s">
        <v>117</v>
      </c>
      <c r="G53" s="28" t="s">
        <v>139</v>
      </c>
      <c r="H53" s="28">
        <f t="shared" si="4"/>
        <v>100000</v>
      </c>
      <c r="I53" s="28"/>
      <c r="J53" s="28" t="s">
        <v>140</v>
      </c>
      <c r="K53" s="28" t="s">
        <v>48</v>
      </c>
      <c r="L53" s="28" t="s">
        <v>48</v>
      </c>
      <c r="M53" s="28" t="s">
        <v>48</v>
      </c>
      <c r="N53" s="28" t="s">
        <v>48</v>
      </c>
      <c r="O53" s="28" t="s">
        <v>48</v>
      </c>
      <c r="P53" s="28" t="s">
        <v>48</v>
      </c>
      <c r="Q53" s="28" t="s">
        <v>48</v>
      </c>
      <c r="R53" s="28" t="s">
        <v>48</v>
      </c>
      <c r="S53" s="33">
        <v>41226</v>
      </c>
      <c r="T53" s="33">
        <v>41284</v>
      </c>
      <c r="U53" s="33">
        <v>41284</v>
      </c>
      <c r="V53" s="28" t="s">
        <v>149</v>
      </c>
      <c r="W53" s="35" t="s">
        <v>57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28">
        <f>E53+D53</f>
        <v>100000</v>
      </c>
    </row>
    <row r="54" spans="1:35" s="23" customFormat="1" ht="30" customHeight="1" thickTop="1" thickBot="1" x14ac:dyDescent="0.35">
      <c r="A54" s="30" t="s">
        <v>114</v>
      </c>
      <c r="B54" s="31" t="s">
        <v>141</v>
      </c>
      <c r="C54" s="32" t="s">
        <v>142</v>
      </c>
      <c r="D54" s="28">
        <v>0</v>
      </c>
      <c r="E54" s="28">
        <v>100000</v>
      </c>
      <c r="F54" s="28" t="s">
        <v>117</v>
      </c>
      <c r="G54" s="28" t="s">
        <v>118</v>
      </c>
      <c r="H54" s="28">
        <f t="shared" si="4"/>
        <v>100000</v>
      </c>
      <c r="I54" s="28"/>
      <c r="J54" s="28" t="s">
        <v>140</v>
      </c>
      <c r="K54" s="28" t="s">
        <v>48</v>
      </c>
      <c r="L54" s="28" t="s">
        <v>48</v>
      </c>
      <c r="M54" s="28" t="s">
        <v>48</v>
      </c>
      <c r="N54" s="28" t="s">
        <v>48</v>
      </c>
      <c r="O54" s="28" t="s">
        <v>48</v>
      </c>
      <c r="P54" s="28" t="s">
        <v>48</v>
      </c>
      <c r="Q54" s="28" t="s">
        <v>48</v>
      </c>
      <c r="R54" s="28" t="s">
        <v>48</v>
      </c>
      <c r="S54" s="33">
        <v>41228</v>
      </c>
      <c r="T54" s="33">
        <v>41241</v>
      </c>
      <c r="U54" s="33">
        <v>41241</v>
      </c>
      <c r="V54" s="28" t="s">
        <v>149</v>
      </c>
      <c r="W54" s="35" t="s">
        <v>57</v>
      </c>
      <c r="X54" s="28">
        <v>0</v>
      </c>
      <c r="Y54" s="28">
        <v>0</v>
      </c>
      <c r="Z54" s="28">
        <v>25000</v>
      </c>
      <c r="AA54" s="28">
        <v>25000</v>
      </c>
      <c r="AB54" s="28">
        <v>25000</v>
      </c>
      <c r="AC54" s="28">
        <v>50000</v>
      </c>
      <c r="AD54" s="28">
        <v>50000</v>
      </c>
      <c r="AE54" s="28">
        <v>50000</v>
      </c>
      <c r="AF54" s="28">
        <v>75000</v>
      </c>
      <c r="AG54" s="28">
        <v>75000</v>
      </c>
      <c r="AH54" s="28">
        <v>75000</v>
      </c>
      <c r="AI54" s="28">
        <f t="shared" si="5"/>
        <v>100000</v>
      </c>
    </row>
    <row r="55" spans="1:35" s="23" customFormat="1" ht="30" customHeight="1" thickTop="1" thickBot="1" x14ac:dyDescent="0.35">
      <c r="A55" s="36"/>
      <c r="B55" s="56"/>
      <c r="C55" s="57"/>
      <c r="D55" s="39">
        <f>SUM(D38:D54)</f>
        <v>0</v>
      </c>
      <c r="E55" s="39">
        <f>SUM(E38:E54)</f>
        <v>4231539</v>
      </c>
      <c r="F55" s="39"/>
      <c r="G55" s="39"/>
      <c r="H55" s="39">
        <f>SUM(H38:H54)</f>
        <v>4231539</v>
      </c>
      <c r="I55" s="39"/>
      <c r="J55" s="39"/>
      <c r="K55" s="39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39"/>
      <c r="W55" s="41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1:35" s="23" customFormat="1" ht="25.95" customHeight="1" thickTop="1" thickBot="1" x14ac:dyDescent="0.35">
      <c r="A56" s="36"/>
      <c r="B56" s="13"/>
      <c r="C56" s="144" t="s">
        <v>143</v>
      </c>
      <c r="D56" s="145"/>
      <c r="E56" s="146"/>
      <c r="F56" s="10"/>
      <c r="G56" s="10"/>
      <c r="H56" s="10"/>
      <c r="I56" s="10"/>
      <c r="J56" s="10"/>
      <c r="K56" s="1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0"/>
      <c r="W56" s="12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s="23" customFormat="1" ht="33.6" customHeight="1" thickTop="1" thickBot="1" x14ac:dyDescent="0.35">
      <c r="A57" s="127" t="s">
        <v>144</v>
      </c>
      <c r="B57" s="128" t="s">
        <v>337</v>
      </c>
      <c r="C57" s="55" t="s">
        <v>338</v>
      </c>
      <c r="D57" s="28">
        <v>0</v>
      </c>
      <c r="E57" s="28">
        <v>2511774</v>
      </c>
      <c r="F57" s="28" t="s">
        <v>147</v>
      </c>
      <c r="G57" s="28" t="s">
        <v>148</v>
      </c>
      <c r="H57" s="28">
        <f t="shared" ref="H57" si="6">D57+E57</f>
        <v>2511774</v>
      </c>
      <c r="I57" s="28"/>
      <c r="J57" s="28" t="s">
        <v>42</v>
      </c>
      <c r="K57" s="28"/>
      <c r="L57" s="33" t="s">
        <v>328</v>
      </c>
      <c r="M57" s="33" t="s">
        <v>328</v>
      </c>
      <c r="N57" s="33" t="s">
        <v>328</v>
      </c>
      <c r="O57" s="33" t="s">
        <v>328</v>
      </c>
      <c r="P57" s="33" t="s">
        <v>328</v>
      </c>
      <c r="Q57" s="33" t="s">
        <v>328</v>
      </c>
      <c r="R57" s="33" t="s">
        <v>328</v>
      </c>
      <c r="S57" s="33" t="s">
        <v>328</v>
      </c>
      <c r="T57" s="33" t="s">
        <v>328</v>
      </c>
      <c r="U57" s="33" t="s">
        <v>328</v>
      </c>
      <c r="V57" s="28" t="s">
        <v>149</v>
      </c>
      <c r="W57" s="35" t="s">
        <v>339</v>
      </c>
      <c r="X57" s="28">
        <v>0</v>
      </c>
      <c r="Y57" s="28">
        <v>0</v>
      </c>
      <c r="Z57" s="28">
        <v>0</v>
      </c>
      <c r="AA57" s="28">
        <v>500000</v>
      </c>
      <c r="AB57" s="28">
        <v>1200000</v>
      </c>
      <c r="AC57" s="28">
        <v>1476351</v>
      </c>
      <c r="AD57" s="28">
        <v>1676351</v>
      </c>
      <c r="AE57" s="28">
        <v>1676351</v>
      </c>
      <c r="AF57" s="28">
        <v>1676351</v>
      </c>
      <c r="AG57" s="28">
        <v>1676351</v>
      </c>
      <c r="AH57" s="28">
        <v>1676351</v>
      </c>
      <c r="AI57" s="28">
        <f t="shared" ref="AI57" si="7">E57+D57</f>
        <v>2511774</v>
      </c>
    </row>
    <row r="58" spans="1:35" s="23" customFormat="1" ht="33.6" customHeight="1" thickTop="1" thickBot="1" x14ac:dyDescent="0.35">
      <c r="A58" s="30" t="s">
        <v>144</v>
      </c>
      <c r="B58" s="31" t="s">
        <v>145</v>
      </c>
      <c r="C58" s="55" t="s">
        <v>146</v>
      </c>
      <c r="D58" s="28">
        <v>0</v>
      </c>
      <c r="E58" s="28">
        <f>1676351-31732</f>
        <v>1644619</v>
      </c>
      <c r="F58" s="28" t="s">
        <v>147</v>
      </c>
      <c r="G58" s="28" t="s">
        <v>148</v>
      </c>
      <c r="H58" s="28">
        <f t="shared" ref="H58:H62" si="8">D58+E58</f>
        <v>1644619</v>
      </c>
      <c r="I58" s="28"/>
      <c r="J58" s="28" t="s">
        <v>42</v>
      </c>
      <c r="K58" s="28"/>
      <c r="L58" s="33">
        <v>41129</v>
      </c>
      <c r="M58" s="33">
        <v>41049</v>
      </c>
      <c r="N58" s="33">
        <v>41054</v>
      </c>
      <c r="O58" s="33">
        <v>41068</v>
      </c>
      <c r="P58" s="33"/>
      <c r="Q58" s="33">
        <v>41122</v>
      </c>
      <c r="R58" s="33" t="s">
        <v>43</v>
      </c>
      <c r="S58" s="33">
        <v>41241</v>
      </c>
      <c r="T58" s="33">
        <v>41303</v>
      </c>
      <c r="U58" s="33">
        <v>41303</v>
      </c>
      <c r="V58" s="28" t="s">
        <v>149</v>
      </c>
      <c r="W58" s="35" t="s">
        <v>57</v>
      </c>
      <c r="X58" s="28">
        <v>0</v>
      </c>
      <c r="Y58" s="28">
        <v>0</v>
      </c>
      <c r="Z58" s="28">
        <v>0</v>
      </c>
      <c r="AA58" s="28">
        <v>500000</v>
      </c>
      <c r="AB58" s="28">
        <v>1200000</v>
      </c>
      <c r="AC58" s="28">
        <v>1476351</v>
      </c>
      <c r="AD58" s="28">
        <v>1676351</v>
      </c>
      <c r="AE58" s="28">
        <v>1676351</v>
      </c>
      <c r="AF58" s="28">
        <v>1676351</v>
      </c>
      <c r="AG58" s="28">
        <v>1676351</v>
      </c>
      <c r="AH58" s="28">
        <v>1676351</v>
      </c>
      <c r="AI58" s="28">
        <f t="shared" ref="AI58:AI62" si="9">E58+D58</f>
        <v>1644619</v>
      </c>
    </row>
    <row r="59" spans="1:35" s="23" customFormat="1" ht="34.200000000000003" customHeight="1" thickTop="1" thickBot="1" x14ac:dyDescent="0.35">
      <c r="A59" s="30" t="s">
        <v>144</v>
      </c>
      <c r="B59" s="31" t="s">
        <v>150</v>
      </c>
      <c r="C59" s="32" t="s">
        <v>151</v>
      </c>
      <c r="D59" s="28">
        <v>0</v>
      </c>
      <c r="E59" s="28">
        <v>570000</v>
      </c>
      <c r="F59" s="28" t="s">
        <v>147</v>
      </c>
      <c r="G59" s="28" t="s">
        <v>152</v>
      </c>
      <c r="H59" s="28">
        <f t="shared" si="8"/>
        <v>570000</v>
      </c>
      <c r="I59" s="28"/>
      <c r="J59" s="28" t="s">
        <v>328</v>
      </c>
      <c r="K59" s="28" t="s">
        <v>48</v>
      </c>
      <c r="L59" s="28" t="s">
        <v>328</v>
      </c>
      <c r="M59" s="28" t="s">
        <v>328</v>
      </c>
      <c r="N59" s="28" t="s">
        <v>328</v>
      </c>
      <c r="O59" s="28" t="s">
        <v>328</v>
      </c>
      <c r="P59" s="28" t="s">
        <v>328</v>
      </c>
      <c r="Q59" s="28" t="s">
        <v>328</v>
      </c>
      <c r="R59" s="28" t="s">
        <v>328</v>
      </c>
      <c r="S59" s="28" t="s">
        <v>328</v>
      </c>
      <c r="T59" s="28" t="s">
        <v>328</v>
      </c>
      <c r="U59" s="28" t="s">
        <v>328</v>
      </c>
      <c r="V59" s="28" t="s">
        <v>149</v>
      </c>
      <c r="W59" s="35" t="s">
        <v>329</v>
      </c>
      <c r="X59" s="28">
        <v>0</v>
      </c>
      <c r="Y59" s="28">
        <v>0</v>
      </c>
      <c r="Z59" s="28">
        <v>570000</v>
      </c>
      <c r="AA59" s="28">
        <v>570000</v>
      </c>
      <c r="AB59" s="28">
        <v>570000</v>
      </c>
      <c r="AC59" s="28">
        <v>570000</v>
      </c>
      <c r="AD59" s="28">
        <v>570000</v>
      </c>
      <c r="AE59" s="28">
        <v>570000</v>
      </c>
      <c r="AF59" s="28">
        <v>570000</v>
      </c>
      <c r="AG59" s="28">
        <v>570000</v>
      </c>
      <c r="AH59" s="28">
        <v>570000</v>
      </c>
      <c r="AI59" s="28">
        <f t="shared" si="9"/>
        <v>570000</v>
      </c>
    </row>
    <row r="60" spans="1:35" s="23" customFormat="1" ht="34.200000000000003" customHeight="1" thickTop="1" thickBot="1" x14ac:dyDescent="0.35">
      <c r="A60" s="127" t="s">
        <v>144</v>
      </c>
      <c r="B60" s="128" t="s">
        <v>150</v>
      </c>
      <c r="C60" s="55" t="s">
        <v>340</v>
      </c>
      <c r="D60" s="28">
        <v>0</v>
      </c>
      <c r="E60" s="28">
        <v>883805</v>
      </c>
      <c r="F60" s="28" t="s">
        <v>147</v>
      </c>
      <c r="G60" s="28" t="s">
        <v>152</v>
      </c>
      <c r="H60" s="28">
        <f t="shared" ref="H60" si="10">D60+E60</f>
        <v>883805</v>
      </c>
      <c r="I60" s="28"/>
      <c r="J60" s="28" t="s">
        <v>328</v>
      </c>
      <c r="K60" s="28" t="s">
        <v>48</v>
      </c>
      <c r="L60" s="28" t="s">
        <v>328</v>
      </c>
      <c r="M60" s="28" t="s">
        <v>328</v>
      </c>
      <c r="N60" s="28" t="s">
        <v>328</v>
      </c>
      <c r="O60" s="28" t="s">
        <v>328</v>
      </c>
      <c r="P60" s="28" t="s">
        <v>328</v>
      </c>
      <c r="Q60" s="28" t="s">
        <v>328</v>
      </c>
      <c r="R60" s="28" t="s">
        <v>328</v>
      </c>
      <c r="S60" s="28" t="s">
        <v>328</v>
      </c>
      <c r="T60" s="28" t="s">
        <v>328</v>
      </c>
      <c r="U60" s="28" t="s">
        <v>328</v>
      </c>
      <c r="V60" s="28" t="s">
        <v>149</v>
      </c>
      <c r="W60" s="35" t="s">
        <v>329</v>
      </c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s="23" customFormat="1" ht="45.75" customHeight="1" thickTop="1" thickBot="1" x14ac:dyDescent="0.35">
      <c r="A61" s="30" t="s">
        <v>144</v>
      </c>
      <c r="B61" s="31" t="s">
        <v>153</v>
      </c>
      <c r="C61" s="32" t="s">
        <v>154</v>
      </c>
      <c r="D61" s="28">
        <v>0</v>
      </c>
      <c r="E61" s="28">
        <v>2000000</v>
      </c>
      <c r="F61" s="28" t="s">
        <v>147</v>
      </c>
      <c r="G61" s="28" t="s">
        <v>152</v>
      </c>
      <c r="H61" s="28">
        <f t="shared" si="8"/>
        <v>2000000</v>
      </c>
      <c r="I61" s="28" t="s">
        <v>155</v>
      </c>
      <c r="J61" s="28" t="s">
        <v>42</v>
      </c>
      <c r="K61" s="28"/>
      <c r="L61" s="33">
        <v>41089</v>
      </c>
      <c r="M61" s="33" t="s">
        <v>314</v>
      </c>
      <c r="N61" s="33">
        <v>41110</v>
      </c>
      <c r="O61" s="33">
        <v>41124</v>
      </c>
      <c r="P61" s="33">
        <v>41128</v>
      </c>
      <c r="Q61" s="33">
        <v>41171</v>
      </c>
      <c r="R61" s="33">
        <v>41204</v>
      </c>
      <c r="S61" s="33">
        <v>41255</v>
      </c>
      <c r="T61" s="33">
        <v>41288</v>
      </c>
      <c r="U61" s="33">
        <v>41288</v>
      </c>
      <c r="V61" s="28" t="s">
        <v>149</v>
      </c>
      <c r="W61" s="35" t="s">
        <v>365</v>
      </c>
      <c r="X61" s="28">
        <v>5000</v>
      </c>
      <c r="Y61" s="28">
        <v>5000</v>
      </c>
      <c r="Z61" s="28">
        <v>5000</v>
      </c>
      <c r="AA61" s="28">
        <v>105000</v>
      </c>
      <c r="AB61" s="28">
        <v>105000</v>
      </c>
      <c r="AC61" s="28">
        <v>120000</v>
      </c>
      <c r="AD61" s="28">
        <v>120000</v>
      </c>
      <c r="AE61" s="28">
        <v>800000</v>
      </c>
      <c r="AF61" s="28">
        <v>1500000</v>
      </c>
      <c r="AG61" s="28">
        <v>1800000</v>
      </c>
      <c r="AH61" s="28">
        <v>2000000</v>
      </c>
      <c r="AI61" s="28">
        <f t="shared" si="9"/>
        <v>2000000</v>
      </c>
    </row>
    <row r="62" spans="1:35" s="23" customFormat="1" ht="52.5" customHeight="1" thickTop="1" thickBot="1" x14ac:dyDescent="0.35">
      <c r="A62" s="30" t="s">
        <v>144</v>
      </c>
      <c r="B62" s="31" t="s">
        <v>156</v>
      </c>
      <c r="C62" s="32" t="s">
        <v>157</v>
      </c>
      <c r="D62" s="28">
        <v>0</v>
      </c>
      <c r="E62" s="28">
        <v>2000000</v>
      </c>
      <c r="F62" s="28" t="s">
        <v>147</v>
      </c>
      <c r="G62" s="28" t="s">
        <v>152</v>
      </c>
      <c r="H62" s="28">
        <f t="shared" si="8"/>
        <v>2000000</v>
      </c>
      <c r="I62" s="28" t="s">
        <v>158</v>
      </c>
      <c r="J62" s="28" t="s">
        <v>42</v>
      </c>
      <c r="K62" s="28"/>
      <c r="L62" s="33">
        <v>41089</v>
      </c>
      <c r="M62" s="33" t="s">
        <v>314</v>
      </c>
      <c r="N62" s="33">
        <v>41110</v>
      </c>
      <c r="O62" s="33">
        <v>41124</v>
      </c>
      <c r="P62" s="33">
        <v>41128</v>
      </c>
      <c r="Q62" s="33">
        <v>41171</v>
      </c>
      <c r="R62" s="33">
        <v>41204</v>
      </c>
      <c r="S62" s="33">
        <v>41241</v>
      </c>
      <c r="T62" s="33">
        <v>41288</v>
      </c>
      <c r="U62" s="33">
        <v>41288</v>
      </c>
      <c r="V62" s="28" t="s">
        <v>149</v>
      </c>
      <c r="W62" s="35" t="s">
        <v>365</v>
      </c>
      <c r="X62" s="28">
        <v>5000</v>
      </c>
      <c r="Y62" s="28">
        <v>5000</v>
      </c>
      <c r="Z62" s="28">
        <v>5000</v>
      </c>
      <c r="AA62" s="28">
        <v>105000</v>
      </c>
      <c r="AB62" s="28">
        <v>105000</v>
      </c>
      <c r="AC62" s="28">
        <v>120000</v>
      </c>
      <c r="AD62" s="28">
        <v>120000</v>
      </c>
      <c r="AE62" s="28">
        <v>800000</v>
      </c>
      <c r="AF62" s="28">
        <v>1500000</v>
      </c>
      <c r="AG62" s="28">
        <v>1800000</v>
      </c>
      <c r="AH62" s="28">
        <v>2000000</v>
      </c>
      <c r="AI62" s="28">
        <f t="shared" si="9"/>
        <v>2000000</v>
      </c>
    </row>
    <row r="63" spans="1:35" s="23" customFormat="1" ht="25.8" customHeight="1" thickTop="1" thickBot="1" x14ac:dyDescent="0.35">
      <c r="A63" s="58"/>
      <c r="B63" s="59"/>
      <c r="C63" s="60"/>
      <c r="D63" s="39">
        <f>SUM(D57:D62)</f>
        <v>0</v>
      </c>
      <c r="E63" s="39">
        <f>SUM(E57:E62)</f>
        <v>9610198</v>
      </c>
      <c r="F63" s="39"/>
      <c r="G63" s="39"/>
      <c r="H63" s="39">
        <f>SUM(H57:H62)</f>
        <v>9610198</v>
      </c>
      <c r="I63" s="39"/>
      <c r="J63" s="39"/>
      <c r="K63" s="39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39"/>
      <c r="W63" s="41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9"/>
    </row>
    <row r="64" spans="1:35" s="23" customFormat="1" ht="30" customHeight="1" thickTop="1" thickBot="1" x14ac:dyDescent="0.35">
      <c r="A64" s="36"/>
      <c r="B64" s="14"/>
      <c r="C64" s="147" t="s">
        <v>159</v>
      </c>
      <c r="D64" s="148"/>
      <c r="E64" s="149"/>
      <c r="F64" s="10"/>
      <c r="G64" s="10"/>
      <c r="H64" s="10"/>
      <c r="I64" s="10"/>
      <c r="J64" s="10"/>
      <c r="K64" s="1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0"/>
      <c r="W64" s="12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9"/>
    </row>
    <row r="65" spans="1:35" s="23" customFormat="1" ht="30" customHeight="1" thickTop="1" thickBot="1" x14ac:dyDescent="0.35">
      <c r="A65" s="30" t="s">
        <v>160</v>
      </c>
      <c r="B65" s="31" t="s">
        <v>161</v>
      </c>
      <c r="C65" s="61" t="s">
        <v>162</v>
      </c>
      <c r="D65" s="28">
        <v>494805</v>
      </c>
      <c r="E65" s="28">
        <v>0</v>
      </c>
      <c r="F65" s="28" t="s">
        <v>163</v>
      </c>
      <c r="G65" s="28"/>
      <c r="H65" s="28">
        <f t="shared" ref="H65:H80" si="11">D65+E65</f>
        <v>494805</v>
      </c>
      <c r="I65" s="28"/>
      <c r="J65" s="28" t="s">
        <v>42</v>
      </c>
      <c r="K65" s="28"/>
      <c r="L65" s="33">
        <v>41067</v>
      </c>
      <c r="M65" s="33" t="s">
        <v>312</v>
      </c>
      <c r="N65" s="34">
        <v>41108</v>
      </c>
      <c r="O65" s="33">
        <v>41117</v>
      </c>
      <c r="P65" s="33">
        <v>41124</v>
      </c>
      <c r="Q65" s="33">
        <v>41129</v>
      </c>
      <c r="R65" s="33">
        <v>41204</v>
      </c>
      <c r="S65" s="33">
        <v>41255</v>
      </c>
      <c r="T65" s="33">
        <v>41290</v>
      </c>
      <c r="U65" s="33">
        <v>41290</v>
      </c>
      <c r="V65" s="28" t="s">
        <v>149</v>
      </c>
      <c r="W65" s="35"/>
      <c r="X65" s="28">
        <v>0</v>
      </c>
      <c r="Y65" s="28">
        <v>0</v>
      </c>
      <c r="Z65" s="28">
        <v>494805</v>
      </c>
      <c r="AA65" s="28">
        <v>494805</v>
      </c>
      <c r="AB65" s="28">
        <v>494805</v>
      </c>
      <c r="AC65" s="28">
        <v>494805</v>
      </c>
      <c r="AD65" s="28">
        <v>494805</v>
      </c>
      <c r="AE65" s="28">
        <v>494805</v>
      </c>
      <c r="AF65" s="28">
        <v>494805</v>
      </c>
      <c r="AG65" s="28">
        <v>494805</v>
      </c>
      <c r="AH65" s="28">
        <v>494805</v>
      </c>
      <c r="AI65" s="28">
        <f>E65+D65</f>
        <v>494805</v>
      </c>
    </row>
    <row r="66" spans="1:35" s="23" customFormat="1" ht="30" customHeight="1" thickTop="1" thickBot="1" x14ac:dyDescent="0.35">
      <c r="A66" s="30" t="s">
        <v>160</v>
      </c>
      <c r="B66" s="31" t="s">
        <v>164</v>
      </c>
      <c r="C66" s="62" t="s">
        <v>165</v>
      </c>
      <c r="D66" s="28"/>
      <c r="E66" s="28"/>
      <c r="F66" s="28"/>
      <c r="G66" s="28"/>
      <c r="H66" s="28"/>
      <c r="I66" s="28"/>
      <c r="J66" s="28"/>
      <c r="K66" s="28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28"/>
      <c r="W66" s="35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>
        <f t="shared" ref="AI66:AI80" si="12">E66+D66</f>
        <v>0</v>
      </c>
    </row>
    <row r="67" spans="1:35" s="23" customFormat="1" ht="30" customHeight="1" thickTop="1" thickBot="1" x14ac:dyDescent="0.35">
      <c r="A67" s="30"/>
      <c r="B67" s="63"/>
      <c r="C67" s="64" t="s">
        <v>166</v>
      </c>
      <c r="D67" s="28">
        <v>560000</v>
      </c>
      <c r="E67" s="28">
        <v>20000</v>
      </c>
      <c r="F67" s="28" t="s">
        <v>163</v>
      </c>
      <c r="G67" s="28" t="s">
        <v>167</v>
      </c>
      <c r="H67" s="28">
        <f t="shared" si="11"/>
        <v>580000</v>
      </c>
      <c r="I67" s="28"/>
      <c r="J67" s="28" t="s">
        <v>56</v>
      </c>
      <c r="K67" s="28"/>
      <c r="L67" s="33" t="s">
        <v>48</v>
      </c>
      <c r="M67" s="33" t="s">
        <v>48</v>
      </c>
      <c r="N67" s="33" t="s">
        <v>48</v>
      </c>
      <c r="O67" s="33" t="s">
        <v>48</v>
      </c>
      <c r="P67" s="33" t="s">
        <v>48</v>
      </c>
      <c r="Q67" s="33" t="s">
        <v>48</v>
      </c>
      <c r="R67" s="33" t="s">
        <v>48</v>
      </c>
      <c r="S67" s="33" t="s">
        <v>48</v>
      </c>
      <c r="T67" s="33" t="s">
        <v>48</v>
      </c>
      <c r="U67" s="33" t="s">
        <v>48</v>
      </c>
      <c r="V67" s="28" t="s">
        <v>319</v>
      </c>
      <c r="W67" s="35" t="s">
        <v>168</v>
      </c>
      <c r="X67" s="28">
        <v>0</v>
      </c>
      <c r="Y67" s="28">
        <v>0</v>
      </c>
      <c r="Z67" s="28">
        <v>80000</v>
      </c>
      <c r="AA67" s="28">
        <v>80000</v>
      </c>
      <c r="AB67" s="28">
        <v>80000</v>
      </c>
      <c r="AC67" s="28">
        <v>280000</v>
      </c>
      <c r="AD67" s="28">
        <v>280000</v>
      </c>
      <c r="AE67" s="28">
        <v>280000</v>
      </c>
      <c r="AF67" s="28">
        <v>580000</v>
      </c>
      <c r="AG67" s="28">
        <v>580000</v>
      </c>
      <c r="AH67" s="28">
        <v>580000</v>
      </c>
      <c r="AI67" s="28">
        <f t="shared" si="12"/>
        <v>580000</v>
      </c>
    </row>
    <row r="68" spans="1:35" s="23" customFormat="1" ht="45" customHeight="1" thickTop="1" thickBot="1" x14ac:dyDescent="0.35">
      <c r="A68" s="30"/>
      <c r="B68" s="63"/>
      <c r="C68" s="64" t="s">
        <v>169</v>
      </c>
      <c r="D68" s="28">
        <v>400000</v>
      </c>
      <c r="E68" s="28">
        <v>10000</v>
      </c>
      <c r="F68" s="28" t="s">
        <v>163</v>
      </c>
      <c r="G68" s="28" t="s">
        <v>170</v>
      </c>
      <c r="H68" s="28">
        <f t="shared" si="11"/>
        <v>410000</v>
      </c>
      <c r="I68" s="28"/>
      <c r="J68" s="28" t="s">
        <v>42</v>
      </c>
      <c r="K68" s="28"/>
      <c r="L68" s="33">
        <v>41289</v>
      </c>
      <c r="M68" s="33" t="s">
        <v>361</v>
      </c>
      <c r="N68" s="138" t="s">
        <v>48</v>
      </c>
      <c r="O68" s="137">
        <v>41334</v>
      </c>
      <c r="P68" s="33">
        <v>41124</v>
      </c>
      <c r="Q68" s="137">
        <v>41359</v>
      </c>
      <c r="R68" s="137">
        <v>41374</v>
      </c>
      <c r="S68" s="137">
        <v>41387</v>
      </c>
      <c r="T68" s="137">
        <v>41394</v>
      </c>
      <c r="U68" s="137">
        <v>41394</v>
      </c>
      <c r="V68" s="28" t="s">
        <v>44</v>
      </c>
      <c r="W68" s="139" t="s">
        <v>360</v>
      </c>
      <c r="X68" s="28">
        <v>0</v>
      </c>
      <c r="Y68" s="28">
        <v>10000</v>
      </c>
      <c r="Z68" s="28">
        <v>10000</v>
      </c>
      <c r="AA68" s="28">
        <v>380000</v>
      </c>
      <c r="AB68" s="28">
        <v>380000</v>
      </c>
      <c r="AC68" s="28">
        <v>380000</v>
      </c>
      <c r="AD68" s="28">
        <v>380000</v>
      </c>
      <c r="AE68" s="28">
        <v>380000</v>
      </c>
      <c r="AF68" s="28">
        <v>410000</v>
      </c>
      <c r="AG68" s="28">
        <v>410000</v>
      </c>
      <c r="AH68" s="28">
        <v>410000</v>
      </c>
      <c r="AI68" s="28">
        <f t="shared" si="12"/>
        <v>410000</v>
      </c>
    </row>
    <row r="69" spans="1:35" s="23" customFormat="1" ht="30" customHeight="1" thickTop="1" thickBot="1" x14ac:dyDescent="0.35">
      <c r="A69" s="30"/>
      <c r="B69" s="63"/>
      <c r="C69" s="64" t="s">
        <v>171</v>
      </c>
      <c r="D69" s="28">
        <v>700000</v>
      </c>
      <c r="E69" s="28">
        <v>10000</v>
      </c>
      <c r="F69" s="28" t="s">
        <v>163</v>
      </c>
      <c r="G69" s="28" t="s">
        <v>170</v>
      </c>
      <c r="H69" s="28">
        <f t="shared" si="11"/>
        <v>710000</v>
      </c>
      <c r="I69" s="28"/>
      <c r="J69" s="28" t="s">
        <v>42</v>
      </c>
      <c r="K69" s="28"/>
      <c r="L69" s="33">
        <v>41383</v>
      </c>
      <c r="M69" s="33">
        <v>41392</v>
      </c>
      <c r="N69" s="33">
        <v>41400</v>
      </c>
      <c r="O69" s="33">
        <v>41407</v>
      </c>
      <c r="P69" s="33">
        <v>41127</v>
      </c>
      <c r="Q69" s="33">
        <v>41417</v>
      </c>
      <c r="R69" s="33">
        <v>41424</v>
      </c>
      <c r="S69" s="33">
        <v>41431</v>
      </c>
      <c r="T69" s="33">
        <v>41438</v>
      </c>
      <c r="U69" s="33">
        <v>41438</v>
      </c>
      <c r="V69" s="28" t="s">
        <v>44</v>
      </c>
      <c r="W69" s="35" t="s">
        <v>57</v>
      </c>
      <c r="X69" s="28">
        <v>0</v>
      </c>
      <c r="Y69" s="28">
        <v>10000</v>
      </c>
      <c r="Z69" s="28">
        <v>300000</v>
      </c>
      <c r="AA69" s="28">
        <v>300000</v>
      </c>
      <c r="AB69" s="28">
        <v>300000</v>
      </c>
      <c r="AC69" s="28">
        <v>300000</v>
      </c>
      <c r="AD69" s="28">
        <v>300000</v>
      </c>
      <c r="AE69" s="28">
        <v>300000</v>
      </c>
      <c r="AF69" s="28">
        <v>610000</v>
      </c>
      <c r="AG69" s="28">
        <v>610000</v>
      </c>
      <c r="AH69" s="28">
        <v>610000</v>
      </c>
      <c r="AI69" s="28">
        <f t="shared" si="12"/>
        <v>710000</v>
      </c>
    </row>
    <row r="70" spans="1:35" s="23" customFormat="1" ht="30" customHeight="1" thickTop="1" thickBot="1" x14ac:dyDescent="0.35">
      <c r="A70" s="30" t="s">
        <v>160</v>
      </c>
      <c r="B70" s="31" t="s">
        <v>164</v>
      </c>
      <c r="C70" s="61" t="s">
        <v>172</v>
      </c>
      <c r="D70" s="28">
        <f>81372+300000</f>
        <v>381372</v>
      </c>
      <c r="E70" s="28">
        <v>0</v>
      </c>
      <c r="F70" s="28" t="s">
        <v>163</v>
      </c>
      <c r="G70" s="28" t="s">
        <v>167</v>
      </c>
      <c r="H70" s="28">
        <f t="shared" si="11"/>
        <v>381372</v>
      </c>
      <c r="I70" s="28"/>
      <c r="J70" s="28" t="s">
        <v>56</v>
      </c>
      <c r="K70" s="28"/>
      <c r="L70" s="33" t="s">
        <v>48</v>
      </c>
      <c r="M70" s="33" t="s">
        <v>48</v>
      </c>
      <c r="N70" s="33" t="s">
        <v>48</v>
      </c>
      <c r="O70" s="33" t="s">
        <v>48</v>
      </c>
      <c r="P70" s="33" t="s">
        <v>48</v>
      </c>
      <c r="Q70" s="33" t="s">
        <v>48</v>
      </c>
      <c r="R70" s="33" t="s">
        <v>48</v>
      </c>
      <c r="S70" s="33" t="s">
        <v>48</v>
      </c>
      <c r="T70" s="33" t="s">
        <v>48</v>
      </c>
      <c r="U70" s="33" t="s">
        <v>48</v>
      </c>
      <c r="V70" s="28" t="s">
        <v>319</v>
      </c>
      <c r="W70" s="35" t="s">
        <v>168</v>
      </c>
      <c r="X70" s="28"/>
      <c r="Y70" s="28"/>
      <c r="Z70" s="28"/>
      <c r="AA70" s="28"/>
      <c r="AB70" s="28"/>
      <c r="AC70" s="28">
        <v>81372</v>
      </c>
      <c r="AD70" s="28">
        <v>81372</v>
      </c>
      <c r="AE70" s="28">
        <v>81372</v>
      </c>
      <c r="AF70" s="28">
        <v>81372</v>
      </c>
      <c r="AG70" s="28">
        <v>81372</v>
      </c>
      <c r="AH70" s="28">
        <v>81372</v>
      </c>
      <c r="AI70" s="28">
        <f>E70+D70</f>
        <v>381372</v>
      </c>
    </row>
    <row r="71" spans="1:35" s="23" customFormat="1" ht="30" customHeight="1" thickTop="1" thickBot="1" x14ac:dyDescent="0.35">
      <c r="A71" s="30" t="s">
        <v>160</v>
      </c>
      <c r="B71" s="31" t="s">
        <v>173</v>
      </c>
      <c r="C71" s="62" t="s">
        <v>174</v>
      </c>
      <c r="D71" s="28">
        <v>300000</v>
      </c>
      <c r="E71" s="28">
        <v>0</v>
      </c>
      <c r="F71" s="28" t="s">
        <v>163</v>
      </c>
      <c r="G71" s="28" t="s">
        <v>175</v>
      </c>
      <c r="H71" s="28">
        <f t="shared" si="11"/>
        <v>300000</v>
      </c>
      <c r="I71" s="28"/>
      <c r="J71" s="28" t="s">
        <v>56</v>
      </c>
      <c r="K71" s="28"/>
      <c r="L71" s="33" t="s">
        <v>48</v>
      </c>
      <c r="M71" s="33" t="s">
        <v>48</v>
      </c>
      <c r="N71" s="33" t="s">
        <v>48</v>
      </c>
      <c r="O71" s="33" t="s">
        <v>48</v>
      </c>
      <c r="P71" s="33" t="s">
        <v>48</v>
      </c>
      <c r="Q71" s="33" t="s">
        <v>48</v>
      </c>
      <c r="R71" s="33" t="s">
        <v>48</v>
      </c>
      <c r="S71" s="33" t="s">
        <v>48</v>
      </c>
      <c r="T71" s="33" t="s">
        <v>48</v>
      </c>
      <c r="U71" s="33" t="s">
        <v>48</v>
      </c>
      <c r="V71" s="28" t="s">
        <v>319</v>
      </c>
      <c r="W71" s="35" t="s">
        <v>168</v>
      </c>
      <c r="X71" s="28">
        <v>0</v>
      </c>
      <c r="Y71" s="28">
        <v>0</v>
      </c>
      <c r="Z71" s="28">
        <v>80000</v>
      </c>
      <c r="AA71" s="28">
        <v>80000</v>
      </c>
      <c r="AB71" s="28">
        <v>80000</v>
      </c>
      <c r="AC71" s="28">
        <v>160000</v>
      </c>
      <c r="AD71" s="28">
        <v>160000</v>
      </c>
      <c r="AE71" s="28">
        <v>160000</v>
      </c>
      <c r="AF71" s="28">
        <v>240000</v>
      </c>
      <c r="AG71" s="28">
        <v>240000</v>
      </c>
      <c r="AH71" s="28">
        <v>240000</v>
      </c>
      <c r="AI71" s="28">
        <f t="shared" si="12"/>
        <v>300000</v>
      </c>
    </row>
    <row r="72" spans="1:35" s="23" customFormat="1" ht="30" customHeight="1" thickTop="1" thickBot="1" x14ac:dyDescent="0.35">
      <c r="A72" s="30" t="s">
        <v>160</v>
      </c>
      <c r="B72" s="31" t="s">
        <v>173</v>
      </c>
      <c r="C72" s="61" t="s">
        <v>176</v>
      </c>
      <c r="D72" s="28">
        <f>276414-2257</f>
        <v>274157</v>
      </c>
      <c r="E72" s="28">
        <v>0</v>
      </c>
      <c r="F72" s="28" t="s">
        <v>163</v>
      </c>
      <c r="G72" s="28" t="s">
        <v>175</v>
      </c>
      <c r="H72" s="28">
        <f t="shared" si="11"/>
        <v>274157</v>
      </c>
      <c r="I72" s="28"/>
      <c r="J72" s="28" t="s">
        <v>56</v>
      </c>
      <c r="K72" s="28"/>
      <c r="L72" s="33" t="s">
        <v>48</v>
      </c>
      <c r="M72" s="33" t="s">
        <v>48</v>
      </c>
      <c r="N72" s="33" t="s">
        <v>48</v>
      </c>
      <c r="O72" s="33" t="s">
        <v>48</v>
      </c>
      <c r="P72" s="33" t="s">
        <v>48</v>
      </c>
      <c r="Q72" s="33" t="s">
        <v>48</v>
      </c>
      <c r="R72" s="33" t="s">
        <v>48</v>
      </c>
      <c r="S72" s="33" t="s">
        <v>48</v>
      </c>
      <c r="T72" s="33" t="s">
        <v>48</v>
      </c>
      <c r="U72" s="33" t="s">
        <v>48</v>
      </c>
      <c r="V72" s="28" t="s">
        <v>319</v>
      </c>
      <c r="W72" s="35" t="s">
        <v>168</v>
      </c>
      <c r="X72" s="28"/>
      <c r="Y72" s="28"/>
      <c r="Z72" s="28"/>
      <c r="AA72" s="28"/>
      <c r="AB72" s="28"/>
      <c r="AC72" s="28">
        <v>276414</v>
      </c>
      <c r="AD72" s="28">
        <v>276414</v>
      </c>
      <c r="AE72" s="28">
        <v>276414</v>
      </c>
      <c r="AF72" s="28">
        <v>276414</v>
      </c>
      <c r="AG72" s="28">
        <v>276414</v>
      </c>
      <c r="AH72" s="28">
        <v>276414</v>
      </c>
      <c r="AI72" s="28">
        <f>E72+D72</f>
        <v>274157</v>
      </c>
    </row>
    <row r="73" spans="1:35" s="23" customFormat="1" ht="57" customHeight="1" thickTop="1" thickBot="1" x14ac:dyDescent="0.35">
      <c r="A73" s="30" t="s">
        <v>160</v>
      </c>
      <c r="B73" s="31" t="s">
        <v>177</v>
      </c>
      <c r="C73" s="62" t="s">
        <v>178</v>
      </c>
      <c r="D73" s="28">
        <v>0</v>
      </c>
      <c r="E73" s="28">
        <v>500000</v>
      </c>
      <c r="F73" s="28" t="s">
        <v>163</v>
      </c>
      <c r="G73" s="28" t="s">
        <v>175</v>
      </c>
      <c r="H73" s="28">
        <f t="shared" si="11"/>
        <v>500000</v>
      </c>
      <c r="I73" s="28"/>
      <c r="J73" s="28" t="s">
        <v>42</v>
      </c>
      <c r="K73" s="28"/>
      <c r="L73" s="33">
        <v>41289</v>
      </c>
      <c r="M73" s="33" t="s">
        <v>315</v>
      </c>
      <c r="N73" s="138" t="s">
        <v>48</v>
      </c>
      <c r="O73" s="137">
        <v>41334</v>
      </c>
      <c r="P73" s="33">
        <v>41124</v>
      </c>
      <c r="Q73" s="137">
        <v>41359</v>
      </c>
      <c r="R73" s="137">
        <v>41374</v>
      </c>
      <c r="S73" s="137">
        <v>41387</v>
      </c>
      <c r="T73" s="137">
        <v>41394</v>
      </c>
      <c r="U73" s="137">
        <v>41394</v>
      </c>
      <c r="V73" s="28" t="s">
        <v>44</v>
      </c>
      <c r="W73" s="139" t="s">
        <v>360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500000</v>
      </c>
      <c r="AD73" s="28">
        <v>500000</v>
      </c>
      <c r="AE73" s="28">
        <v>500000</v>
      </c>
      <c r="AF73" s="28">
        <v>500000</v>
      </c>
      <c r="AG73" s="28">
        <v>500000</v>
      </c>
      <c r="AH73" s="28">
        <v>500000</v>
      </c>
      <c r="AI73" s="28">
        <f t="shared" si="12"/>
        <v>500000</v>
      </c>
    </row>
    <row r="74" spans="1:35" s="23" customFormat="1" ht="30" customHeight="1" thickTop="1" thickBot="1" x14ac:dyDescent="0.35">
      <c r="A74" s="30" t="s">
        <v>179</v>
      </c>
      <c r="B74" s="63" t="s">
        <v>180</v>
      </c>
      <c r="C74" s="62" t="s">
        <v>181</v>
      </c>
      <c r="D74" s="28">
        <v>0</v>
      </c>
      <c r="E74" s="28">
        <v>300000</v>
      </c>
      <c r="F74" s="28" t="s">
        <v>287</v>
      </c>
      <c r="G74" s="28" t="s">
        <v>205</v>
      </c>
      <c r="H74" s="28">
        <f t="shared" si="11"/>
        <v>300000</v>
      </c>
      <c r="I74" s="28"/>
      <c r="J74" s="28" t="s">
        <v>42</v>
      </c>
      <c r="K74" s="28"/>
      <c r="L74" s="33" t="s">
        <v>48</v>
      </c>
      <c r="M74" s="33" t="s">
        <v>48</v>
      </c>
      <c r="N74" s="33" t="s">
        <v>48</v>
      </c>
      <c r="O74" s="33" t="s">
        <v>48</v>
      </c>
      <c r="P74" s="33" t="s">
        <v>48</v>
      </c>
      <c r="Q74" s="33" t="s">
        <v>48</v>
      </c>
      <c r="R74" s="33" t="s">
        <v>48</v>
      </c>
      <c r="S74" s="33" t="s">
        <v>123</v>
      </c>
      <c r="T74" s="33" t="s">
        <v>123</v>
      </c>
      <c r="U74" s="33" t="s">
        <v>123</v>
      </c>
      <c r="V74" s="28" t="s">
        <v>149</v>
      </c>
      <c r="W74" s="35" t="s">
        <v>57</v>
      </c>
      <c r="X74" s="28">
        <v>0</v>
      </c>
      <c r="Y74" s="28">
        <v>0</v>
      </c>
      <c r="Z74" s="28">
        <v>75000</v>
      </c>
      <c r="AA74" s="28">
        <v>75000</v>
      </c>
      <c r="AB74" s="28">
        <v>75000</v>
      </c>
      <c r="AC74" s="28">
        <v>150000</v>
      </c>
      <c r="AD74" s="28">
        <v>150000</v>
      </c>
      <c r="AE74" s="28">
        <v>150000</v>
      </c>
      <c r="AF74" s="28">
        <v>225000</v>
      </c>
      <c r="AG74" s="28">
        <v>225000</v>
      </c>
      <c r="AH74" s="28">
        <v>225000</v>
      </c>
      <c r="AI74" s="28">
        <f t="shared" si="12"/>
        <v>300000</v>
      </c>
    </row>
    <row r="75" spans="1:35" s="23" customFormat="1" ht="30" customHeight="1" thickTop="1" thickBot="1" x14ac:dyDescent="0.35">
      <c r="A75" s="127" t="s">
        <v>179</v>
      </c>
      <c r="B75" s="131" t="s">
        <v>180</v>
      </c>
      <c r="C75" s="61" t="s">
        <v>341</v>
      </c>
      <c r="D75" s="28">
        <v>0</v>
      </c>
      <c r="E75" s="28">
        <v>304065</v>
      </c>
      <c r="F75" s="28" t="s">
        <v>287</v>
      </c>
      <c r="G75" s="28" t="s">
        <v>205</v>
      </c>
      <c r="H75" s="28">
        <f t="shared" ref="H75" si="13">D75+E75</f>
        <v>304065</v>
      </c>
      <c r="I75" s="28"/>
      <c r="J75" s="28" t="s">
        <v>42</v>
      </c>
      <c r="K75" s="28"/>
      <c r="L75" s="33" t="s">
        <v>48</v>
      </c>
      <c r="M75" s="33" t="s">
        <v>48</v>
      </c>
      <c r="N75" s="33" t="s">
        <v>48</v>
      </c>
      <c r="O75" s="33" t="s">
        <v>48</v>
      </c>
      <c r="P75" s="33" t="s">
        <v>48</v>
      </c>
      <c r="Q75" s="33" t="s">
        <v>48</v>
      </c>
      <c r="R75" s="33" t="s">
        <v>48</v>
      </c>
      <c r="S75" s="33" t="s">
        <v>123</v>
      </c>
      <c r="T75" s="33" t="s">
        <v>123</v>
      </c>
      <c r="U75" s="33" t="s">
        <v>123</v>
      </c>
      <c r="V75" s="28" t="s">
        <v>149</v>
      </c>
      <c r="W75" s="35" t="s">
        <v>57</v>
      </c>
      <c r="X75" s="28">
        <v>0</v>
      </c>
      <c r="Y75" s="28">
        <v>0</v>
      </c>
      <c r="Z75" s="28">
        <v>75000</v>
      </c>
      <c r="AA75" s="28">
        <v>75000</v>
      </c>
      <c r="AB75" s="28">
        <v>75000</v>
      </c>
      <c r="AC75" s="28">
        <v>150000</v>
      </c>
      <c r="AD75" s="28">
        <v>150000</v>
      </c>
      <c r="AE75" s="28">
        <v>150000</v>
      </c>
      <c r="AF75" s="28">
        <v>225000</v>
      </c>
      <c r="AG75" s="28">
        <v>225000</v>
      </c>
      <c r="AH75" s="28">
        <v>225000</v>
      </c>
      <c r="AI75" s="28">
        <f t="shared" ref="AI75" si="14">E75+D75</f>
        <v>304065</v>
      </c>
    </row>
    <row r="76" spans="1:35" s="23" customFormat="1" ht="47.4" customHeight="1" thickTop="1" thickBot="1" x14ac:dyDescent="0.35">
      <c r="A76" s="30" t="s">
        <v>160</v>
      </c>
      <c r="B76" s="65" t="s">
        <v>183</v>
      </c>
      <c r="C76" s="62" t="s">
        <v>184</v>
      </c>
      <c r="D76" s="28">
        <v>350000</v>
      </c>
      <c r="E76" s="28">
        <v>3150000</v>
      </c>
      <c r="F76" s="28" t="s">
        <v>163</v>
      </c>
      <c r="G76" s="28" t="s">
        <v>343</v>
      </c>
      <c r="H76" s="28">
        <f t="shared" si="11"/>
        <v>3500000</v>
      </c>
      <c r="I76" s="28"/>
      <c r="J76" s="28" t="s">
        <v>320</v>
      </c>
      <c r="K76" s="28"/>
      <c r="L76" s="33" t="s">
        <v>48</v>
      </c>
      <c r="M76" s="33" t="s">
        <v>48</v>
      </c>
      <c r="N76" s="33" t="s">
        <v>48</v>
      </c>
      <c r="O76" s="33" t="s">
        <v>48</v>
      </c>
      <c r="P76" s="33" t="s">
        <v>48</v>
      </c>
      <c r="Q76" s="33" t="s">
        <v>48</v>
      </c>
      <c r="R76" s="33" t="s">
        <v>48</v>
      </c>
      <c r="S76" s="33">
        <v>40793</v>
      </c>
      <c r="T76" s="33">
        <v>40848</v>
      </c>
      <c r="U76" s="33">
        <v>40848</v>
      </c>
      <c r="V76" s="28" t="s">
        <v>149</v>
      </c>
      <c r="W76" s="35" t="s">
        <v>357</v>
      </c>
      <c r="X76" s="28">
        <v>0</v>
      </c>
      <c r="Y76" s="28">
        <v>0</v>
      </c>
      <c r="Z76" s="28">
        <v>0</v>
      </c>
      <c r="AA76" s="28">
        <v>0</v>
      </c>
      <c r="AB76" s="28">
        <v>1850000</v>
      </c>
      <c r="AC76" s="28">
        <v>1850000</v>
      </c>
      <c r="AD76" s="28">
        <v>1850000</v>
      </c>
      <c r="AE76" s="28">
        <v>2750000</v>
      </c>
      <c r="AF76" s="28">
        <v>2750000</v>
      </c>
      <c r="AG76" s="28">
        <v>2750000</v>
      </c>
      <c r="AH76" s="28">
        <v>2750000</v>
      </c>
      <c r="AI76" s="28">
        <f t="shared" si="12"/>
        <v>3500000</v>
      </c>
    </row>
    <row r="77" spans="1:35" s="23" customFormat="1" ht="47.4" customHeight="1" thickTop="1" thickBot="1" x14ac:dyDescent="0.35">
      <c r="A77" s="127" t="s">
        <v>160</v>
      </c>
      <c r="B77" s="132" t="s">
        <v>183</v>
      </c>
      <c r="C77" s="61" t="s">
        <v>342</v>
      </c>
      <c r="D77" s="28">
        <f>350000-300000</f>
        <v>50000</v>
      </c>
      <c r="E77" s="28">
        <v>3150000</v>
      </c>
      <c r="F77" s="28" t="s">
        <v>163</v>
      </c>
      <c r="G77" s="28" t="s">
        <v>343</v>
      </c>
      <c r="H77" s="28">
        <f t="shared" ref="H77" si="15">D77+E77</f>
        <v>3200000</v>
      </c>
      <c r="I77" s="28"/>
      <c r="J77" s="28" t="s">
        <v>320</v>
      </c>
      <c r="K77" s="28"/>
      <c r="L77" s="33" t="s">
        <v>48</v>
      </c>
      <c r="M77" s="33" t="s">
        <v>48</v>
      </c>
      <c r="N77" s="33" t="s">
        <v>48</v>
      </c>
      <c r="O77" s="33" t="s">
        <v>48</v>
      </c>
      <c r="P77" s="33" t="s">
        <v>48</v>
      </c>
      <c r="Q77" s="33" t="s">
        <v>48</v>
      </c>
      <c r="R77" s="33" t="s">
        <v>48</v>
      </c>
      <c r="S77" s="33">
        <v>40793</v>
      </c>
      <c r="T77" s="33">
        <v>40848</v>
      </c>
      <c r="U77" s="33">
        <v>40848</v>
      </c>
      <c r="V77" s="28" t="s">
        <v>149</v>
      </c>
      <c r="W77" s="35" t="s">
        <v>357</v>
      </c>
      <c r="X77" s="28">
        <v>0</v>
      </c>
      <c r="Y77" s="28">
        <v>0</v>
      </c>
      <c r="Z77" s="28">
        <v>0</v>
      </c>
      <c r="AA77" s="28">
        <v>0</v>
      </c>
      <c r="AB77" s="28">
        <v>1850000</v>
      </c>
      <c r="AC77" s="28">
        <v>1850000</v>
      </c>
      <c r="AD77" s="28">
        <v>1850000</v>
      </c>
      <c r="AE77" s="28">
        <v>2750000</v>
      </c>
      <c r="AF77" s="28">
        <v>2750000</v>
      </c>
      <c r="AG77" s="28">
        <v>2750000</v>
      </c>
      <c r="AH77" s="28">
        <v>2750000</v>
      </c>
      <c r="AI77" s="28">
        <f t="shared" ref="AI77" si="16">E77+D77</f>
        <v>3200000</v>
      </c>
    </row>
    <row r="78" spans="1:35" s="23" customFormat="1" ht="54.6" customHeight="1" thickTop="1" thickBot="1" x14ac:dyDescent="0.35">
      <c r="A78" s="30" t="s">
        <v>160</v>
      </c>
      <c r="B78" s="31" t="s">
        <v>185</v>
      </c>
      <c r="C78" s="62" t="s">
        <v>186</v>
      </c>
      <c r="D78" s="28">
        <f>1000000+2257</f>
        <v>1002257</v>
      </c>
      <c r="E78" s="28">
        <v>0</v>
      </c>
      <c r="F78" s="28" t="s">
        <v>163</v>
      </c>
      <c r="G78" s="28" t="s">
        <v>170</v>
      </c>
      <c r="H78" s="28">
        <f t="shared" si="11"/>
        <v>1002257</v>
      </c>
      <c r="I78" s="28"/>
      <c r="J78" s="28" t="s">
        <v>320</v>
      </c>
      <c r="K78" s="28"/>
      <c r="L78" s="33" t="s">
        <v>48</v>
      </c>
      <c r="M78" s="33" t="s">
        <v>48</v>
      </c>
      <c r="N78" s="33" t="s">
        <v>48</v>
      </c>
      <c r="O78" s="33" t="s">
        <v>48</v>
      </c>
      <c r="P78" s="33" t="s">
        <v>48</v>
      </c>
      <c r="Q78" s="33" t="s">
        <v>48</v>
      </c>
      <c r="R78" s="33" t="s">
        <v>48</v>
      </c>
      <c r="S78" s="33">
        <v>41134</v>
      </c>
      <c r="T78" s="33">
        <v>41155</v>
      </c>
      <c r="U78" s="33">
        <v>41155</v>
      </c>
      <c r="V78" s="28" t="s">
        <v>149</v>
      </c>
      <c r="W78" s="35" t="s">
        <v>57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950000</v>
      </c>
      <c r="AD78" s="28">
        <v>950000</v>
      </c>
      <c r="AE78" s="28">
        <v>950000</v>
      </c>
      <c r="AF78" s="28">
        <v>950000</v>
      </c>
      <c r="AG78" s="28">
        <v>950000</v>
      </c>
      <c r="AH78" s="28">
        <v>950000</v>
      </c>
      <c r="AI78" s="28">
        <f t="shared" si="12"/>
        <v>1002257</v>
      </c>
    </row>
    <row r="79" spans="1:35" s="23" customFormat="1" ht="49.5" customHeight="1" thickTop="1" thickBot="1" x14ac:dyDescent="0.35">
      <c r="A79" s="30" t="s">
        <v>179</v>
      </c>
      <c r="B79" s="31" t="s">
        <v>187</v>
      </c>
      <c r="C79" s="141" t="s">
        <v>188</v>
      </c>
      <c r="D79" s="45">
        <v>0</v>
      </c>
      <c r="E79" s="45">
        <v>350000</v>
      </c>
      <c r="F79" s="45" t="s">
        <v>287</v>
      </c>
      <c r="G79" s="45" t="s">
        <v>220</v>
      </c>
      <c r="H79" s="45">
        <f t="shared" si="11"/>
        <v>350000</v>
      </c>
      <c r="I79" s="45"/>
      <c r="J79" s="45" t="s">
        <v>42</v>
      </c>
      <c r="K79" s="45"/>
      <c r="L79" s="137" t="s">
        <v>48</v>
      </c>
      <c r="M79" s="137" t="s">
        <v>48</v>
      </c>
      <c r="N79" s="137" t="s">
        <v>48</v>
      </c>
      <c r="O79" s="137" t="s">
        <v>48</v>
      </c>
      <c r="P79" s="137" t="s">
        <v>48</v>
      </c>
      <c r="Q79" s="137" t="s">
        <v>48</v>
      </c>
      <c r="R79" s="137" t="s">
        <v>48</v>
      </c>
      <c r="S79" s="137">
        <v>41383</v>
      </c>
      <c r="T79" s="137">
        <v>41390</v>
      </c>
      <c r="U79" s="137">
        <v>41390</v>
      </c>
      <c r="V79" s="45" t="s">
        <v>44</v>
      </c>
      <c r="W79" s="139" t="s">
        <v>362</v>
      </c>
      <c r="X79" s="28">
        <v>0</v>
      </c>
      <c r="Y79" s="28">
        <v>0</v>
      </c>
      <c r="Z79" s="28">
        <v>50000</v>
      </c>
      <c r="AA79" s="28">
        <v>350000</v>
      </c>
      <c r="AB79" s="28">
        <v>350000</v>
      </c>
      <c r="AC79" s="28">
        <v>350000</v>
      </c>
      <c r="AD79" s="28">
        <v>350000</v>
      </c>
      <c r="AE79" s="28">
        <v>350000</v>
      </c>
      <c r="AF79" s="28">
        <v>350000</v>
      </c>
      <c r="AG79" s="28">
        <v>350000</v>
      </c>
      <c r="AH79" s="28">
        <v>350000</v>
      </c>
      <c r="AI79" s="28">
        <f t="shared" si="12"/>
        <v>350000</v>
      </c>
    </row>
    <row r="80" spans="1:35" s="23" customFormat="1" ht="42.6" customHeight="1" thickTop="1" thickBot="1" x14ac:dyDescent="0.35">
      <c r="A80" s="30" t="s">
        <v>160</v>
      </c>
      <c r="B80" s="31" t="s">
        <v>189</v>
      </c>
      <c r="C80" s="32" t="s">
        <v>190</v>
      </c>
      <c r="D80" s="28">
        <v>497000</v>
      </c>
      <c r="E80" s="28">
        <v>3000</v>
      </c>
      <c r="F80" s="28" t="s">
        <v>163</v>
      </c>
      <c r="G80" s="28" t="s">
        <v>170</v>
      </c>
      <c r="H80" s="28">
        <f t="shared" si="11"/>
        <v>500000</v>
      </c>
      <c r="I80" s="28"/>
      <c r="J80" s="28" t="s">
        <v>42</v>
      </c>
      <c r="K80" s="28"/>
      <c r="L80" s="33">
        <v>41387</v>
      </c>
      <c r="M80" s="33">
        <v>41399</v>
      </c>
      <c r="N80" s="33">
        <v>41407</v>
      </c>
      <c r="O80" s="33">
        <v>41414</v>
      </c>
      <c r="P80" s="33">
        <v>41261</v>
      </c>
      <c r="Q80" s="33">
        <v>41421</v>
      </c>
      <c r="R80" s="33">
        <v>41428</v>
      </c>
      <c r="S80" s="33">
        <v>41436</v>
      </c>
      <c r="T80" s="33">
        <v>41443</v>
      </c>
      <c r="U80" s="33">
        <v>41443</v>
      </c>
      <c r="V80" s="28" t="s">
        <v>44</v>
      </c>
      <c r="W80" s="35" t="s">
        <v>57</v>
      </c>
      <c r="X80" s="28">
        <v>0</v>
      </c>
      <c r="Y80" s="28">
        <v>3000</v>
      </c>
      <c r="Z80" s="28">
        <v>3000</v>
      </c>
      <c r="AA80" s="28">
        <v>3000</v>
      </c>
      <c r="AB80" s="28">
        <v>3000</v>
      </c>
      <c r="AC80" s="28">
        <v>500000</v>
      </c>
      <c r="AD80" s="28">
        <v>500000</v>
      </c>
      <c r="AE80" s="28">
        <v>500000</v>
      </c>
      <c r="AF80" s="28">
        <v>500000</v>
      </c>
      <c r="AG80" s="28">
        <v>500000</v>
      </c>
      <c r="AH80" s="28">
        <v>500000</v>
      </c>
      <c r="AI80" s="28">
        <f t="shared" si="12"/>
        <v>500000</v>
      </c>
    </row>
    <row r="81" spans="1:35" s="23" customFormat="1" ht="54.6" customHeight="1" thickTop="1" thickBot="1" x14ac:dyDescent="0.35">
      <c r="A81" s="127" t="s">
        <v>179</v>
      </c>
      <c r="B81" s="128" t="s">
        <v>344</v>
      </c>
      <c r="C81" s="62" t="s">
        <v>345</v>
      </c>
      <c r="D81" s="28">
        <v>0</v>
      </c>
      <c r="E81" s="28">
        <v>526425</v>
      </c>
      <c r="F81" s="28" t="s">
        <v>287</v>
      </c>
      <c r="G81" s="28" t="s">
        <v>205</v>
      </c>
      <c r="H81" s="28">
        <f t="shared" ref="H81:H82" si="17">D81+E81</f>
        <v>526425</v>
      </c>
      <c r="I81" s="28"/>
      <c r="J81" s="28" t="s">
        <v>320</v>
      </c>
      <c r="K81" s="28"/>
      <c r="L81" s="33" t="s">
        <v>48</v>
      </c>
      <c r="M81" s="33" t="s">
        <v>48</v>
      </c>
      <c r="N81" s="33" t="s">
        <v>48</v>
      </c>
      <c r="O81" s="33" t="s">
        <v>48</v>
      </c>
      <c r="P81" s="33" t="s">
        <v>48</v>
      </c>
      <c r="Q81" s="33" t="s">
        <v>48</v>
      </c>
      <c r="R81" s="33" t="s">
        <v>48</v>
      </c>
      <c r="S81" s="33" t="s">
        <v>328</v>
      </c>
      <c r="T81" s="33" t="s">
        <v>328</v>
      </c>
      <c r="U81" s="33" t="s">
        <v>328</v>
      </c>
      <c r="V81" s="28" t="s">
        <v>149</v>
      </c>
      <c r="W81" s="35" t="s">
        <v>57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950000</v>
      </c>
      <c r="AD81" s="28">
        <v>950000</v>
      </c>
      <c r="AE81" s="28">
        <v>950000</v>
      </c>
      <c r="AF81" s="28">
        <v>950000</v>
      </c>
      <c r="AG81" s="28">
        <v>950000</v>
      </c>
      <c r="AH81" s="28">
        <v>950000</v>
      </c>
      <c r="AI81" s="28">
        <f t="shared" ref="AI81:AI82" si="18">E81+D81</f>
        <v>526425</v>
      </c>
    </row>
    <row r="82" spans="1:35" s="23" customFormat="1" ht="54.6" customHeight="1" thickTop="1" thickBot="1" x14ac:dyDescent="0.35">
      <c r="A82" s="127" t="s">
        <v>160</v>
      </c>
      <c r="B82" s="128" t="s">
        <v>346</v>
      </c>
      <c r="C82" s="62" t="s">
        <v>347</v>
      </c>
      <c r="D82" s="28">
        <v>0</v>
      </c>
      <c r="E82" s="28">
        <v>1700000</v>
      </c>
      <c r="F82" s="28" t="s">
        <v>163</v>
      </c>
      <c r="G82" s="28" t="s">
        <v>175</v>
      </c>
      <c r="H82" s="28">
        <f t="shared" si="17"/>
        <v>1700000</v>
      </c>
      <c r="I82" s="28"/>
      <c r="J82" s="28" t="s">
        <v>320</v>
      </c>
      <c r="K82" s="28"/>
      <c r="L82" s="33" t="s">
        <v>48</v>
      </c>
      <c r="M82" s="33" t="s">
        <v>48</v>
      </c>
      <c r="N82" s="33" t="s">
        <v>48</v>
      </c>
      <c r="O82" s="33" t="s">
        <v>48</v>
      </c>
      <c r="P82" s="33" t="s">
        <v>48</v>
      </c>
      <c r="Q82" s="33" t="s">
        <v>48</v>
      </c>
      <c r="R82" s="33" t="s">
        <v>48</v>
      </c>
      <c r="S82" s="33">
        <v>41183</v>
      </c>
      <c r="T82" s="33">
        <v>41183</v>
      </c>
      <c r="U82" s="33">
        <v>41213</v>
      </c>
      <c r="V82" s="28" t="s">
        <v>149</v>
      </c>
      <c r="W82" s="35" t="s">
        <v>57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950000</v>
      </c>
      <c r="AD82" s="28">
        <v>950000</v>
      </c>
      <c r="AE82" s="28">
        <v>950000</v>
      </c>
      <c r="AF82" s="28">
        <v>950000</v>
      </c>
      <c r="AG82" s="28">
        <v>950000</v>
      </c>
      <c r="AH82" s="28">
        <v>950000</v>
      </c>
      <c r="AI82" s="28">
        <f t="shared" si="18"/>
        <v>1700000</v>
      </c>
    </row>
    <row r="83" spans="1:35" s="23" customFormat="1" ht="30" customHeight="1" thickTop="1" thickBot="1" x14ac:dyDescent="0.35">
      <c r="A83" s="36"/>
      <c r="B83" s="66"/>
      <c r="C83" s="67"/>
      <c r="D83" s="39">
        <f>SUM(D65:D82)</f>
        <v>5009591</v>
      </c>
      <c r="E83" s="39">
        <f>SUM(E65:E82)</f>
        <v>10023490</v>
      </c>
      <c r="F83" s="39"/>
      <c r="G83" s="39"/>
      <c r="H83" s="39">
        <f>SUM(H65:H82)</f>
        <v>15033081</v>
      </c>
      <c r="I83" s="39"/>
      <c r="J83" s="40"/>
      <c r="K83" s="39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39"/>
      <c r="W83" s="41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1:35" s="23" customFormat="1" ht="30" customHeight="1" thickTop="1" thickBot="1" x14ac:dyDescent="0.35">
      <c r="A84" s="36"/>
      <c r="B84" s="15"/>
      <c r="C84" s="144" t="s">
        <v>191</v>
      </c>
      <c r="D84" s="145"/>
      <c r="E84" s="146"/>
      <c r="F84" s="10"/>
      <c r="G84" s="10"/>
      <c r="H84" s="10"/>
      <c r="I84" s="10"/>
      <c r="J84" s="10"/>
      <c r="K84" s="10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0"/>
      <c r="W84" s="12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9"/>
    </row>
    <row r="85" spans="1:35" s="70" customFormat="1" ht="30" customHeight="1" thickTop="1" thickBot="1" x14ac:dyDescent="0.35">
      <c r="A85" s="30" t="s">
        <v>192</v>
      </c>
      <c r="B85" s="68" t="s">
        <v>193</v>
      </c>
      <c r="C85" s="69" t="s">
        <v>194</v>
      </c>
      <c r="D85" s="28">
        <v>0</v>
      </c>
      <c r="E85" s="28">
        <f>500000-50000</f>
        <v>450000</v>
      </c>
      <c r="F85" s="28" t="s">
        <v>195</v>
      </c>
      <c r="G85" s="28" t="s">
        <v>196</v>
      </c>
      <c r="H85" s="28">
        <f t="shared" ref="H85:H104" si="19">D85+E85</f>
        <v>450000</v>
      </c>
      <c r="I85" s="28"/>
      <c r="J85" s="28" t="s">
        <v>42</v>
      </c>
      <c r="K85" s="28"/>
      <c r="L85" s="33">
        <v>41387</v>
      </c>
      <c r="M85" s="33">
        <v>41399</v>
      </c>
      <c r="N85" s="33">
        <v>41407</v>
      </c>
      <c r="O85" s="33">
        <v>41414</v>
      </c>
      <c r="P85" s="33">
        <v>41261</v>
      </c>
      <c r="Q85" s="33">
        <v>41421</v>
      </c>
      <c r="R85" s="33">
        <v>41428</v>
      </c>
      <c r="S85" s="33">
        <v>41436</v>
      </c>
      <c r="T85" s="33">
        <v>41443</v>
      </c>
      <c r="U85" s="33">
        <v>41443</v>
      </c>
      <c r="V85" s="28" t="s">
        <v>44</v>
      </c>
      <c r="W85" s="35" t="s">
        <v>57</v>
      </c>
      <c r="X85" s="28">
        <v>0</v>
      </c>
      <c r="Y85" s="28">
        <v>50000</v>
      </c>
      <c r="Z85" s="28">
        <v>100000</v>
      </c>
      <c r="AA85" s="28">
        <v>200000</v>
      </c>
      <c r="AB85" s="28">
        <v>200000</v>
      </c>
      <c r="AC85" s="28">
        <v>250000</v>
      </c>
      <c r="AD85" s="28">
        <v>250000</v>
      </c>
      <c r="AE85" s="28">
        <v>250000</v>
      </c>
      <c r="AF85" s="28">
        <v>350000</v>
      </c>
      <c r="AG85" s="28">
        <v>350000</v>
      </c>
      <c r="AH85" s="28">
        <v>500000</v>
      </c>
      <c r="AI85" s="28">
        <f t="shared" ref="AI85:AI104" si="20">E85+D85</f>
        <v>450000</v>
      </c>
    </row>
    <row r="86" spans="1:35" s="70" customFormat="1" ht="30" customHeight="1" thickTop="1" thickBot="1" x14ac:dyDescent="0.35">
      <c r="A86" s="127" t="s">
        <v>192</v>
      </c>
      <c r="B86" s="133" t="s">
        <v>193</v>
      </c>
      <c r="C86" s="134" t="s">
        <v>348</v>
      </c>
      <c r="D86" s="28">
        <v>0</v>
      </c>
      <c r="E86" s="28">
        <v>431644</v>
      </c>
      <c r="F86" s="28" t="s">
        <v>195</v>
      </c>
      <c r="G86" s="28" t="s">
        <v>196</v>
      </c>
      <c r="H86" s="28">
        <f t="shared" ref="H86" si="21">D86+E86</f>
        <v>431644</v>
      </c>
      <c r="I86" s="28"/>
      <c r="J86" s="28" t="s">
        <v>42</v>
      </c>
      <c r="K86" s="28"/>
      <c r="L86" s="33">
        <v>41222</v>
      </c>
      <c r="M86" s="33">
        <v>41387</v>
      </c>
      <c r="N86" s="33">
        <v>41399</v>
      </c>
      <c r="O86" s="33">
        <v>41407</v>
      </c>
      <c r="P86" s="33">
        <v>41414</v>
      </c>
      <c r="Q86" s="33">
        <v>41261</v>
      </c>
      <c r="R86" s="33">
        <v>41421</v>
      </c>
      <c r="S86" s="33">
        <v>41428</v>
      </c>
      <c r="T86" s="33">
        <v>41436</v>
      </c>
      <c r="U86" s="33">
        <v>41443</v>
      </c>
      <c r="V86" s="33">
        <v>41443</v>
      </c>
      <c r="W86" s="35" t="s">
        <v>57</v>
      </c>
      <c r="X86" s="28">
        <v>0</v>
      </c>
      <c r="Y86" s="28">
        <v>50000</v>
      </c>
      <c r="Z86" s="28">
        <v>100000</v>
      </c>
      <c r="AA86" s="28">
        <v>200000</v>
      </c>
      <c r="AB86" s="28">
        <v>200000</v>
      </c>
      <c r="AC86" s="28">
        <v>250000</v>
      </c>
      <c r="AD86" s="28">
        <v>250000</v>
      </c>
      <c r="AE86" s="28">
        <v>250000</v>
      </c>
      <c r="AF86" s="28">
        <v>350000</v>
      </c>
      <c r="AG86" s="28">
        <v>350000</v>
      </c>
      <c r="AH86" s="28">
        <v>500000</v>
      </c>
      <c r="AI86" s="28">
        <f t="shared" ref="AI86" si="22">E86+D86</f>
        <v>431644</v>
      </c>
    </row>
    <row r="87" spans="1:35" s="70" customFormat="1" ht="42" customHeight="1" thickTop="1" thickBot="1" x14ac:dyDescent="0.35">
      <c r="A87" s="30" t="s">
        <v>192</v>
      </c>
      <c r="B87" s="68" t="s">
        <v>197</v>
      </c>
      <c r="C87" s="69" t="s">
        <v>198</v>
      </c>
      <c r="D87" s="28">
        <v>0</v>
      </c>
      <c r="E87" s="28">
        <v>40000</v>
      </c>
      <c r="F87" s="28" t="s">
        <v>195</v>
      </c>
      <c r="G87" s="28" t="s">
        <v>196</v>
      </c>
      <c r="H87" s="28">
        <f t="shared" si="19"/>
        <v>40000</v>
      </c>
      <c r="I87" s="28"/>
      <c r="J87" s="28" t="s">
        <v>56</v>
      </c>
      <c r="K87" s="28" t="s">
        <v>48</v>
      </c>
      <c r="L87" s="28" t="s">
        <v>48</v>
      </c>
      <c r="M87" s="28" t="s">
        <v>48</v>
      </c>
      <c r="N87" s="28" t="s">
        <v>48</v>
      </c>
      <c r="O87" s="28" t="s">
        <v>48</v>
      </c>
      <c r="P87" s="28" t="s">
        <v>48</v>
      </c>
      <c r="Q87" s="28" t="s">
        <v>48</v>
      </c>
      <c r="R87" s="28" t="s">
        <v>48</v>
      </c>
      <c r="S87" s="137">
        <v>41309</v>
      </c>
      <c r="T87" s="45" t="s">
        <v>48</v>
      </c>
      <c r="U87" s="45" t="s">
        <v>48</v>
      </c>
      <c r="V87" s="45" t="s">
        <v>149</v>
      </c>
      <c r="W87" s="139" t="s">
        <v>57</v>
      </c>
      <c r="X87" s="28">
        <v>0</v>
      </c>
      <c r="Y87" s="28">
        <v>0</v>
      </c>
      <c r="Z87" s="28">
        <v>0</v>
      </c>
      <c r="AA87" s="28">
        <v>40000</v>
      </c>
      <c r="AB87" s="28">
        <v>40000</v>
      </c>
      <c r="AC87" s="28">
        <v>40000</v>
      </c>
      <c r="AD87" s="28">
        <v>40000</v>
      </c>
      <c r="AE87" s="28">
        <v>40000</v>
      </c>
      <c r="AF87" s="28">
        <v>40000</v>
      </c>
      <c r="AG87" s="28">
        <v>40000</v>
      </c>
      <c r="AH87" s="28">
        <v>40000</v>
      </c>
      <c r="AI87" s="28">
        <f t="shared" si="20"/>
        <v>40000</v>
      </c>
    </row>
    <row r="88" spans="1:35" s="70" customFormat="1" ht="44.4" customHeight="1" thickTop="1" thickBot="1" x14ac:dyDescent="0.35">
      <c r="A88" s="30" t="s">
        <v>192</v>
      </c>
      <c r="B88" s="43" t="s">
        <v>199</v>
      </c>
      <c r="C88" s="71" t="s">
        <v>200</v>
      </c>
      <c r="D88" s="28">
        <v>0</v>
      </c>
      <c r="E88" s="28">
        <v>900000</v>
      </c>
      <c r="F88" s="28" t="s">
        <v>195</v>
      </c>
      <c r="G88" s="28" t="s">
        <v>201</v>
      </c>
      <c r="H88" s="28">
        <f t="shared" si="19"/>
        <v>900000</v>
      </c>
      <c r="I88" s="28"/>
      <c r="J88" s="28" t="s">
        <v>56</v>
      </c>
      <c r="K88" s="28" t="s">
        <v>48</v>
      </c>
      <c r="L88" s="28" t="s">
        <v>48</v>
      </c>
      <c r="M88" s="28" t="s">
        <v>48</v>
      </c>
      <c r="N88" s="28" t="s">
        <v>48</v>
      </c>
      <c r="O88" s="28" t="s">
        <v>48</v>
      </c>
      <c r="P88" s="28" t="s">
        <v>48</v>
      </c>
      <c r="Q88" s="28" t="s">
        <v>48</v>
      </c>
      <c r="R88" s="28" t="s">
        <v>48</v>
      </c>
      <c r="S88" s="28" t="s">
        <v>48</v>
      </c>
      <c r="T88" s="28" t="s">
        <v>48</v>
      </c>
      <c r="U88" s="28" t="s">
        <v>48</v>
      </c>
      <c r="V88" s="28" t="s">
        <v>319</v>
      </c>
      <c r="W88" s="35" t="s">
        <v>57</v>
      </c>
      <c r="X88" s="28">
        <v>30000</v>
      </c>
      <c r="Y88" s="28">
        <v>30000</v>
      </c>
      <c r="Z88" s="28">
        <v>280000</v>
      </c>
      <c r="AA88" s="28">
        <v>280000</v>
      </c>
      <c r="AB88" s="28">
        <v>280000</v>
      </c>
      <c r="AC88" s="28">
        <v>530000</v>
      </c>
      <c r="AD88" s="28">
        <v>530000</v>
      </c>
      <c r="AE88" s="28">
        <v>530000</v>
      </c>
      <c r="AF88" s="28">
        <v>780000</v>
      </c>
      <c r="AG88" s="28">
        <v>780000</v>
      </c>
      <c r="AH88" s="28">
        <v>900000</v>
      </c>
      <c r="AI88" s="28">
        <f t="shared" si="20"/>
        <v>900000</v>
      </c>
    </row>
    <row r="89" spans="1:35" s="70" customFormat="1" ht="43.95" customHeight="1" thickTop="1" thickBot="1" x14ac:dyDescent="0.35">
      <c r="A89" s="30" t="s">
        <v>179</v>
      </c>
      <c r="B89" s="68" t="s">
        <v>202</v>
      </c>
      <c r="C89" s="71" t="s">
        <v>203</v>
      </c>
      <c r="D89" s="28">
        <v>0</v>
      </c>
      <c r="E89" s="28">
        <v>402000</v>
      </c>
      <c r="F89" s="28" t="s">
        <v>204</v>
      </c>
      <c r="G89" s="28" t="s">
        <v>205</v>
      </c>
      <c r="H89" s="28">
        <f t="shared" si="19"/>
        <v>402000</v>
      </c>
      <c r="I89" s="28"/>
      <c r="J89" s="28" t="s">
        <v>56</v>
      </c>
      <c r="K89" s="28" t="s">
        <v>48</v>
      </c>
      <c r="L89" s="28" t="s">
        <v>48</v>
      </c>
      <c r="M89" s="28" t="s">
        <v>48</v>
      </c>
      <c r="N89" s="28" t="s">
        <v>48</v>
      </c>
      <c r="O89" s="28" t="s">
        <v>48</v>
      </c>
      <c r="P89" s="28" t="s">
        <v>48</v>
      </c>
      <c r="Q89" s="28" t="s">
        <v>48</v>
      </c>
      <c r="R89" s="28" t="s">
        <v>48</v>
      </c>
      <c r="S89" s="137">
        <v>41340</v>
      </c>
      <c r="T89" s="45" t="s">
        <v>48</v>
      </c>
      <c r="U89" s="45" t="s">
        <v>48</v>
      </c>
      <c r="V89" s="45" t="s">
        <v>149</v>
      </c>
      <c r="W89" s="35" t="s">
        <v>57</v>
      </c>
      <c r="X89" s="28"/>
      <c r="Y89" s="28">
        <v>0</v>
      </c>
      <c r="Z89" s="28">
        <v>0</v>
      </c>
      <c r="AA89" s="28">
        <v>30000</v>
      </c>
      <c r="AB89" s="28">
        <v>30000</v>
      </c>
      <c r="AC89" s="28">
        <v>30000</v>
      </c>
      <c r="AD89" s="28">
        <v>180000</v>
      </c>
      <c r="AE89" s="28">
        <v>180000</v>
      </c>
      <c r="AF89" s="28">
        <v>180000</v>
      </c>
      <c r="AG89" s="28">
        <v>280000</v>
      </c>
      <c r="AH89" s="28">
        <v>280000</v>
      </c>
      <c r="AI89" s="28">
        <f>E89+D89</f>
        <v>402000</v>
      </c>
    </row>
    <row r="90" spans="1:35" s="70" customFormat="1" ht="30" customHeight="1" thickTop="1" thickBot="1" x14ac:dyDescent="0.35">
      <c r="A90" s="30" t="s">
        <v>192</v>
      </c>
      <c r="B90" s="68" t="s">
        <v>206</v>
      </c>
      <c r="C90" s="71" t="s">
        <v>207</v>
      </c>
      <c r="D90" s="28">
        <v>0</v>
      </c>
      <c r="E90" s="28">
        <f>150000+50000</f>
        <v>200000</v>
      </c>
      <c r="F90" s="28" t="s">
        <v>195</v>
      </c>
      <c r="G90" s="28" t="s">
        <v>201</v>
      </c>
      <c r="H90" s="28">
        <f t="shared" si="19"/>
        <v>200000</v>
      </c>
      <c r="I90" s="28"/>
      <c r="J90" s="28" t="s">
        <v>56</v>
      </c>
      <c r="K90" s="28" t="s">
        <v>48</v>
      </c>
      <c r="L90" s="28" t="s">
        <v>48</v>
      </c>
      <c r="M90" s="28" t="s">
        <v>48</v>
      </c>
      <c r="N90" s="28" t="s">
        <v>48</v>
      </c>
      <c r="O90" s="28" t="s">
        <v>48</v>
      </c>
      <c r="P90" s="28" t="s">
        <v>48</v>
      </c>
      <c r="Q90" s="28" t="s">
        <v>48</v>
      </c>
      <c r="R90" s="28" t="s">
        <v>48</v>
      </c>
      <c r="S90" s="28" t="s">
        <v>48</v>
      </c>
      <c r="T90" s="28" t="s">
        <v>48</v>
      </c>
      <c r="U90" s="28" t="s">
        <v>48</v>
      </c>
      <c r="V90" s="28" t="s">
        <v>319</v>
      </c>
      <c r="W90" s="35" t="s">
        <v>57</v>
      </c>
      <c r="X90" s="28">
        <v>0</v>
      </c>
      <c r="Y90" s="28">
        <v>60000</v>
      </c>
      <c r="Z90" s="28">
        <v>60000</v>
      </c>
      <c r="AA90" s="28">
        <v>60000</v>
      </c>
      <c r="AB90" s="28">
        <v>60000</v>
      </c>
      <c r="AC90" s="28">
        <v>100000</v>
      </c>
      <c r="AD90" s="28">
        <v>100000</v>
      </c>
      <c r="AE90" s="28">
        <v>100000</v>
      </c>
      <c r="AF90" s="28">
        <v>100000</v>
      </c>
      <c r="AG90" s="28">
        <v>150000</v>
      </c>
      <c r="AH90" s="28">
        <v>150000</v>
      </c>
      <c r="AI90" s="28">
        <f t="shared" si="20"/>
        <v>200000</v>
      </c>
    </row>
    <row r="91" spans="1:35" s="70" customFormat="1" ht="30" customHeight="1" thickTop="1" thickBot="1" x14ac:dyDescent="0.35">
      <c r="A91" s="30" t="s">
        <v>192</v>
      </c>
      <c r="B91" s="68" t="s">
        <v>208</v>
      </c>
      <c r="C91" s="71" t="s">
        <v>209</v>
      </c>
      <c r="D91" s="28">
        <v>0</v>
      </c>
      <c r="E91" s="28">
        <v>700000</v>
      </c>
      <c r="F91" s="28" t="s">
        <v>195</v>
      </c>
      <c r="G91" s="28" t="s">
        <v>201</v>
      </c>
      <c r="H91" s="28">
        <f t="shared" si="19"/>
        <v>700000</v>
      </c>
      <c r="I91" s="28"/>
      <c r="J91" s="28" t="s">
        <v>56</v>
      </c>
      <c r="K91" s="28" t="s">
        <v>48</v>
      </c>
      <c r="L91" s="28" t="s">
        <v>48</v>
      </c>
      <c r="M91" s="28" t="s">
        <v>48</v>
      </c>
      <c r="N91" s="28" t="s">
        <v>48</v>
      </c>
      <c r="O91" s="28" t="s">
        <v>48</v>
      </c>
      <c r="P91" s="28" t="s">
        <v>48</v>
      </c>
      <c r="Q91" s="28" t="s">
        <v>48</v>
      </c>
      <c r="R91" s="28" t="s">
        <v>48</v>
      </c>
      <c r="S91" s="28" t="s">
        <v>48</v>
      </c>
      <c r="T91" s="28" t="s">
        <v>48</v>
      </c>
      <c r="U91" s="28" t="s">
        <v>48</v>
      </c>
      <c r="V91" s="28" t="s">
        <v>319</v>
      </c>
      <c r="W91" s="35" t="s">
        <v>57</v>
      </c>
      <c r="X91" s="28">
        <v>0</v>
      </c>
      <c r="Y91" s="28">
        <v>300000</v>
      </c>
      <c r="Z91" s="28">
        <v>300000</v>
      </c>
      <c r="AA91" s="28">
        <v>300000</v>
      </c>
      <c r="AB91" s="28">
        <v>300000</v>
      </c>
      <c r="AC91" s="28">
        <v>600000</v>
      </c>
      <c r="AD91" s="28">
        <v>600000</v>
      </c>
      <c r="AE91" s="28">
        <v>600000</v>
      </c>
      <c r="AF91" s="28">
        <v>600000</v>
      </c>
      <c r="AG91" s="28">
        <v>700000</v>
      </c>
      <c r="AH91" s="28">
        <v>700000</v>
      </c>
      <c r="AI91" s="28">
        <f t="shared" si="20"/>
        <v>700000</v>
      </c>
    </row>
    <row r="92" spans="1:35" s="70" customFormat="1" ht="30" customHeight="1" thickTop="1" thickBot="1" x14ac:dyDescent="0.35">
      <c r="A92" s="30" t="s">
        <v>192</v>
      </c>
      <c r="B92" s="31" t="s">
        <v>349</v>
      </c>
      <c r="C92" s="71" t="s">
        <v>210</v>
      </c>
      <c r="D92" s="28">
        <v>0</v>
      </c>
      <c r="E92" s="28">
        <v>400000</v>
      </c>
      <c r="F92" s="28" t="s">
        <v>195</v>
      </c>
      <c r="G92" s="28" t="s">
        <v>201</v>
      </c>
      <c r="H92" s="28">
        <f t="shared" si="19"/>
        <v>400000</v>
      </c>
      <c r="I92" s="28"/>
      <c r="J92" s="28" t="s">
        <v>56</v>
      </c>
      <c r="K92" s="28" t="s">
        <v>48</v>
      </c>
      <c r="L92" s="28" t="s">
        <v>48</v>
      </c>
      <c r="M92" s="28" t="s">
        <v>48</v>
      </c>
      <c r="N92" s="28" t="s">
        <v>48</v>
      </c>
      <c r="O92" s="28" t="s">
        <v>48</v>
      </c>
      <c r="P92" s="28" t="s">
        <v>48</v>
      </c>
      <c r="Q92" s="28" t="s">
        <v>48</v>
      </c>
      <c r="R92" s="28" t="s">
        <v>48</v>
      </c>
      <c r="S92" s="28" t="s">
        <v>48</v>
      </c>
      <c r="T92" s="28" t="s">
        <v>48</v>
      </c>
      <c r="U92" s="28" t="s">
        <v>48</v>
      </c>
      <c r="V92" s="28" t="s">
        <v>319</v>
      </c>
      <c r="W92" s="35" t="s">
        <v>57</v>
      </c>
      <c r="X92" s="28">
        <v>0</v>
      </c>
      <c r="Y92" s="28">
        <v>0</v>
      </c>
      <c r="Z92" s="28">
        <v>0</v>
      </c>
      <c r="AA92" s="28">
        <v>0</v>
      </c>
      <c r="AB92" s="28">
        <v>300000</v>
      </c>
      <c r="AC92" s="28">
        <v>300000</v>
      </c>
      <c r="AD92" s="28">
        <v>300000</v>
      </c>
      <c r="AE92" s="28">
        <v>350000</v>
      </c>
      <c r="AF92" s="28">
        <v>350000</v>
      </c>
      <c r="AG92" s="28">
        <v>400000</v>
      </c>
      <c r="AH92" s="28">
        <v>400000</v>
      </c>
      <c r="AI92" s="28">
        <f t="shared" si="20"/>
        <v>400000</v>
      </c>
    </row>
    <row r="93" spans="1:35" s="72" customFormat="1" ht="30" customHeight="1" thickTop="1" thickBot="1" x14ac:dyDescent="0.35">
      <c r="A93" s="30" t="s">
        <v>192</v>
      </c>
      <c r="B93" s="43" t="s">
        <v>211</v>
      </c>
      <c r="C93" s="71" t="s">
        <v>212</v>
      </c>
      <c r="D93" s="28">
        <v>0</v>
      </c>
      <c r="E93" s="28">
        <v>550000</v>
      </c>
      <c r="F93" s="28" t="s">
        <v>195</v>
      </c>
      <c r="G93" s="28" t="s">
        <v>201</v>
      </c>
      <c r="H93" s="28">
        <f t="shared" si="19"/>
        <v>550000</v>
      </c>
      <c r="I93" s="28"/>
      <c r="J93" s="28" t="s">
        <v>56</v>
      </c>
      <c r="K93" s="28" t="s">
        <v>48</v>
      </c>
      <c r="L93" s="28" t="s">
        <v>48</v>
      </c>
      <c r="M93" s="28" t="s">
        <v>48</v>
      </c>
      <c r="N93" s="28" t="s">
        <v>48</v>
      </c>
      <c r="O93" s="28" t="s">
        <v>48</v>
      </c>
      <c r="P93" s="28" t="s">
        <v>48</v>
      </c>
      <c r="Q93" s="28" t="s">
        <v>48</v>
      </c>
      <c r="R93" s="28" t="s">
        <v>48</v>
      </c>
      <c r="S93" s="28" t="s">
        <v>48</v>
      </c>
      <c r="T93" s="28" t="s">
        <v>48</v>
      </c>
      <c r="U93" s="28" t="s">
        <v>48</v>
      </c>
      <c r="V93" s="28" t="s">
        <v>319</v>
      </c>
      <c r="W93" s="35" t="s">
        <v>57</v>
      </c>
      <c r="X93" s="28">
        <v>0</v>
      </c>
      <c r="Y93" s="28">
        <v>50000</v>
      </c>
      <c r="Z93" s="28">
        <v>50000</v>
      </c>
      <c r="AA93" s="28">
        <v>250000</v>
      </c>
      <c r="AB93" s="28">
        <v>250000</v>
      </c>
      <c r="AC93" s="28">
        <v>450000</v>
      </c>
      <c r="AD93" s="28">
        <v>450000</v>
      </c>
      <c r="AE93" s="28">
        <v>450000</v>
      </c>
      <c r="AF93" s="28">
        <v>550000</v>
      </c>
      <c r="AG93" s="28">
        <v>550000</v>
      </c>
      <c r="AH93" s="28">
        <v>550000</v>
      </c>
      <c r="AI93" s="28">
        <f t="shared" si="20"/>
        <v>550000</v>
      </c>
    </row>
    <row r="94" spans="1:35" s="70" customFormat="1" ht="30" customHeight="1" thickTop="1" thickBot="1" x14ac:dyDescent="0.35">
      <c r="A94" s="30" t="s">
        <v>192</v>
      </c>
      <c r="B94" s="43" t="s">
        <v>213</v>
      </c>
      <c r="C94" s="71" t="s">
        <v>214</v>
      </c>
      <c r="D94" s="28">
        <v>0</v>
      </c>
      <c r="E94" s="28">
        <v>450000</v>
      </c>
      <c r="F94" s="28" t="s">
        <v>195</v>
      </c>
      <c r="G94" s="28" t="s">
        <v>201</v>
      </c>
      <c r="H94" s="28">
        <f t="shared" si="19"/>
        <v>450000</v>
      </c>
      <c r="I94" s="28"/>
      <c r="J94" s="28" t="s">
        <v>56</v>
      </c>
      <c r="K94" s="28" t="s">
        <v>48</v>
      </c>
      <c r="L94" s="28" t="s">
        <v>48</v>
      </c>
      <c r="M94" s="28" t="s">
        <v>48</v>
      </c>
      <c r="N94" s="28" t="s">
        <v>48</v>
      </c>
      <c r="O94" s="28" t="s">
        <v>48</v>
      </c>
      <c r="P94" s="28" t="s">
        <v>48</v>
      </c>
      <c r="Q94" s="28" t="s">
        <v>48</v>
      </c>
      <c r="R94" s="28" t="s">
        <v>48</v>
      </c>
      <c r="S94" s="28" t="s">
        <v>48</v>
      </c>
      <c r="T94" s="28" t="s">
        <v>48</v>
      </c>
      <c r="U94" s="28" t="s">
        <v>48</v>
      </c>
      <c r="V94" s="28" t="s">
        <v>319</v>
      </c>
      <c r="W94" s="35" t="s">
        <v>57</v>
      </c>
      <c r="X94" s="28">
        <v>10000</v>
      </c>
      <c r="Y94" s="28">
        <v>10000</v>
      </c>
      <c r="Z94" s="28">
        <v>10000</v>
      </c>
      <c r="AA94" s="28">
        <v>20000</v>
      </c>
      <c r="AB94" s="28">
        <v>20000</v>
      </c>
      <c r="AC94" s="28">
        <v>350000</v>
      </c>
      <c r="AD94" s="28">
        <v>350000</v>
      </c>
      <c r="AE94" s="28">
        <v>350000</v>
      </c>
      <c r="AF94" s="28">
        <v>450000</v>
      </c>
      <c r="AG94" s="28">
        <v>450000</v>
      </c>
      <c r="AH94" s="28">
        <v>450000</v>
      </c>
      <c r="AI94" s="28">
        <f t="shared" si="20"/>
        <v>450000</v>
      </c>
    </row>
    <row r="95" spans="1:35" s="70" customFormat="1" ht="30" customHeight="1" thickTop="1" thickBot="1" x14ac:dyDescent="0.35">
      <c r="A95" s="30" t="s">
        <v>192</v>
      </c>
      <c r="B95" s="43" t="s">
        <v>215</v>
      </c>
      <c r="C95" s="71" t="s">
        <v>216</v>
      </c>
      <c r="D95" s="28">
        <v>0</v>
      </c>
      <c r="E95" s="28">
        <v>650000</v>
      </c>
      <c r="F95" s="28" t="s">
        <v>195</v>
      </c>
      <c r="G95" s="28" t="s">
        <v>217</v>
      </c>
      <c r="H95" s="28">
        <f t="shared" si="19"/>
        <v>650000</v>
      </c>
      <c r="I95" s="28"/>
      <c r="J95" s="28" t="s">
        <v>56</v>
      </c>
      <c r="K95" s="28" t="s">
        <v>48</v>
      </c>
      <c r="L95" s="28" t="s">
        <v>48</v>
      </c>
      <c r="M95" s="28" t="s">
        <v>48</v>
      </c>
      <c r="N95" s="28" t="s">
        <v>48</v>
      </c>
      <c r="O95" s="28" t="s">
        <v>48</v>
      </c>
      <c r="P95" s="28" t="s">
        <v>48</v>
      </c>
      <c r="Q95" s="28" t="s">
        <v>48</v>
      </c>
      <c r="R95" s="28" t="s">
        <v>48</v>
      </c>
      <c r="S95" s="28" t="s">
        <v>48</v>
      </c>
      <c r="T95" s="28" t="s">
        <v>48</v>
      </c>
      <c r="U95" s="28" t="s">
        <v>48</v>
      </c>
      <c r="V95" s="28" t="s">
        <v>319</v>
      </c>
      <c r="W95" s="35" t="s">
        <v>57</v>
      </c>
      <c r="X95" s="28">
        <v>0</v>
      </c>
      <c r="Y95" s="28">
        <v>0</v>
      </c>
      <c r="Z95" s="28">
        <v>150000</v>
      </c>
      <c r="AA95" s="28">
        <v>150000</v>
      </c>
      <c r="AB95" s="28">
        <v>150000</v>
      </c>
      <c r="AC95" s="28">
        <v>250000</v>
      </c>
      <c r="AD95" s="28">
        <v>250000</v>
      </c>
      <c r="AE95" s="28">
        <v>250000</v>
      </c>
      <c r="AF95" s="28">
        <v>250000</v>
      </c>
      <c r="AG95" s="28">
        <v>250000</v>
      </c>
      <c r="AH95" s="28">
        <v>650000</v>
      </c>
      <c r="AI95" s="28">
        <f t="shared" si="20"/>
        <v>650000</v>
      </c>
    </row>
    <row r="96" spans="1:35" s="70" customFormat="1" ht="30" customHeight="1" thickTop="1" thickBot="1" x14ac:dyDescent="0.35">
      <c r="A96" s="30" t="s">
        <v>179</v>
      </c>
      <c r="B96" s="43" t="s">
        <v>218</v>
      </c>
      <c r="C96" s="71" t="s">
        <v>219</v>
      </c>
      <c r="D96" s="28">
        <v>0</v>
      </c>
      <c r="E96" s="28">
        <v>50000</v>
      </c>
      <c r="F96" s="28" t="s">
        <v>204</v>
      </c>
      <c r="G96" s="28" t="s">
        <v>220</v>
      </c>
      <c r="H96" s="28">
        <f t="shared" si="19"/>
        <v>50000</v>
      </c>
      <c r="I96" s="28"/>
      <c r="J96" s="28" t="s">
        <v>42</v>
      </c>
      <c r="K96" s="28" t="s">
        <v>48</v>
      </c>
      <c r="L96" s="28" t="s">
        <v>328</v>
      </c>
      <c r="M96" s="28" t="s">
        <v>328</v>
      </c>
      <c r="N96" s="28" t="s">
        <v>328</v>
      </c>
      <c r="O96" s="28" t="s">
        <v>328</v>
      </c>
      <c r="P96" s="28" t="s">
        <v>328</v>
      </c>
      <c r="Q96" s="28" t="s">
        <v>328</v>
      </c>
      <c r="R96" s="28" t="s">
        <v>328</v>
      </c>
      <c r="S96" s="28" t="s">
        <v>328</v>
      </c>
      <c r="T96" s="28" t="s">
        <v>328</v>
      </c>
      <c r="U96" s="28" t="s">
        <v>328</v>
      </c>
      <c r="V96" s="28" t="s">
        <v>149</v>
      </c>
      <c r="W96" s="35" t="s">
        <v>57</v>
      </c>
      <c r="X96" s="28">
        <v>7000</v>
      </c>
      <c r="Y96" s="28">
        <v>14000</v>
      </c>
      <c r="Z96" s="28">
        <v>21000</v>
      </c>
      <c r="AA96" s="28">
        <v>28000</v>
      </c>
      <c r="AB96" s="28">
        <v>35000</v>
      </c>
      <c r="AC96" s="28">
        <v>42000</v>
      </c>
      <c r="AD96" s="28">
        <v>50000</v>
      </c>
      <c r="AE96" s="28">
        <v>50000</v>
      </c>
      <c r="AF96" s="28">
        <v>50000</v>
      </c>
      <c r="AG96" s="28">
        <v>50000</v>
      </c>
      <c r="AH96" s="28">
        <v>50000</v>
      </c>
      <c r="AI96" s="28">
        <f t="shared" si="20"/>
        <v>50000</v>
      </c>
    </row>
    <row r="97" spans="1:35" s="70" customFormat="1" ht="30" customHeight="1" thickTop="1" thickBot="1" x14ac:dyDescent="0.35">
      <c r="A97" s="127" t="s">
        <v>179</v>
      </c>
      <c r="B97" s="135" t="s">
        <v>218</v>
      </c>
      <c r="C97" s="136" t="s">
        <v>350</v>
      </c>
      <c r="D97" s="28">
        <v>0</v>
      </c>
      <c r="E97" s="28">
        <v>179565</v>
      </c>
      <c r="F97" s="28" t="s">
        <v>204</v>
      </c>
      <c r="G97" s="28" t="s">
        <v>220</v>
      </c>
      <c r="H97" s="28">
        <f t="shared" ref="H97" si="23">D97+E97</f>
        <v>179565</v>
      </c>
      <c r="I97" s="28"/>
      <c r="J97" s="28" t="s">
        <v>42</v>
      </c>
      <c r="K97" s="28" t="s">
        <v>48</v>
      </c>
      <c r="L97" s="28" t="s">
        <v>328</v>
      </c>
      <c r="M97" s="28" t="s">
        <v>328</v>
      </c>
      <c r="N97" s="28" t="s">
        <v>328</v>
      </c>
      <c r="O97" s="28" t="s">
        <v>328</v>
      </c>
      <c r="P97" s="28" t="s">
        <v>328</v>
      </c>
      <c r="Q97" s="28" t="s">
        <v>328</v>
      </c>
      <c r="R97" s="28" t="s">
        <v>328</v>
      </c>
      <c r="S97" s="28" t="s">
        <v>328</v>
      </c>
      <c r="T97" s="28" t="s">
        <v>328</v>
      </c>
      <c r="U97" s="28" t="s">
        <v>328</v>
      </c>
      <c r="V97" s="28" t="s">
        <v>149</v>
      </c>
      <c r="W97" s="35" t="s">
        <v>57</v>
      </c>
      <c r="X97" s="28">
        <v>7000</v>
      </c>
      <c r="Y97" s="28">
        <v>14000</v>
      </c>
      <c r="Z97" s="28">
        <v>21000</v>
      </c>
      <c r="AA97" s="28">
        <v>28000</v>
      </c>
      <c r="AB97" s="28">
        <v>35000</v>
      </c>
      <c r="AC97" s="28">
        <v>42000</v>
      </c>
      <c r="AD97" s="28">
        <v>50000</v>
      </c>
      <c r="AE97" s="28">
        <v>50000</v>
      </c>
      <c r="AF97" s="28">
        <v>50000</v>
      </c>
      <c r="AG97" s="28">
        <v>50000</v>
      </c>
      <c r="AH97" s="28">
        <v>50000</v>
      </c>
      <c r="AI97" s="28">
        <f t="shared" ref="AI97" si="24">E97+D97</f>
        <v>179565</v>
      </c>
    </row>
    <row r="98" spans="1:35" s="70" customFormat="1" ht="30" customHeight="1" thickTop="1" thickBot="1" x14ac:dyDescent="0.35">
      <c r="A98" s="127" t="s">
        <v>179</v>
      </c>
      <c r="B98" s="135" t="s">
        <v>351</v>
      </c>
      <c r="C98" s="136" t="s">
        <v>352</v>
      </c>
      <c r="D98" s="28">
        <v>0</v>
      </c>
      <c r="E98" s="28">
        <v>94957</v>
      </c>
      <c r="F98" s="28" t="s">
        <v>204</v>
      </c>
      <c r="G98" s="28" t="s">
        <v>220</v>
      </c>
      <c r="H98" s="28">
        <f t="shared" ref="H98" si="25">D98+E98</f>
        <v>94957</v>
      </c>
      <c r="I98" s="28"/>
      <c r="J98" s="28" t="s">
        <v>42</v>
      </c>
      <c r="K98" s="28" t="s">
        <v>48</v>
      </c>
      <c r="L98" s="28" t="s">
        <v>328</v>
      </c>
      <c r="M98" s="28" t="s">
        <v>328</v>
      </c>
      <c r="N98" s="28" t="s">
        <v>328</v>
      </c>
      <c r="O98" s="28" t="s">
        <v>328</v>
      </c>
      <c r="P98" s="28" t="s">
        <v>328</v>
      </c>
      <c r="Q98" s="28" t="s">
        <v>328</v>
      </c>
      <c r="R98" s="28" t="s">
        <v>328</v>
      </c>
      <c r="S98" s="28" t="s">
        <v>328</v>
      </c>
      <c r="T98" s="28" t="s">
        <v>328</v>
      </c>
      <c r="U98" s="28" t="s">
        <v>328</v>
      </c>
      <c r="V98" s="28" t="s">
        <v>149</v>
      </c>
      <c r="W98" s="35" t="s">
        <v>57</v>
      </c>
      <c r="X98" s="28">
        <v>7000</v>
      </c>
      <c r="Y98" s="28">
        <v>14000</v>
      </c>
      <c r="Z98" s="28">
        <v>21000</v>
      </c>
      <c r="AA98" s="28">
        <v>28000</v>
      </c>
      <c r="AB98" s="28">
        <v>35000</v>
      </c>
      <c r="AC98" s="28">
        <v>42000</v>
      </c>
      <c r="AD98" s="28">
        <v>50000</v>
      </c>
      <c r="AE98" s="28">
        <v>50000</v>
      </c>
      <c r="AF98" s="28">
        <v>50000</v>
      </c>
      <c r="AG98" s="28">
        <v>50000</v>
      </c>
      <c r="AH98" s="28">
        <v>50000</v>
      </c>
      <c r="AI98" s="28">
        <f t="shared" ref="AI98" si="26">E98+D98</f>
        <v>94957</v>
      </c>
    </row>
    <row r="99" spans="1:35" s="70" customFormat="1" ht="30" customHeight="1" thickTop="1" thickBot="1" x14ac:dyDescent="0.35">
      <c r="A99" s="30" t="s">
        <v>192</v>
      </c>
      <c r="B99" s="43" t="s">
        <v>221</v>
      </c>
      <c r="C99" s="71" t="s">
        <v>222</v>
      </c>
      <c r="D99" s="28">
        <v>0</v>
      </c>
      <c r="E99" s="28">
        <v>350000</v>
      </c>
      <c r="F99" s="28" t="s">
        <v>195</v>
      </c>
      <c r="G99" s="28" t="s">
        <v>201</v>
      </c>
      <c r="H99" s="28">
        <f t="shared" si="19"/>
        <v>350000</v>
      </c>
      <c r="I99" s="28"/>
      <c r="J99" s="28" t="s">
        <v>56</v>
      </c>
      <c r="K99" s="28" t="s">
        <v>48</v>
      </c>
      <c r="L99" s="28" t="s">
        <v>48</v>
      </c>
      <c r="M99" s="28" t="s">
        <v>48</v>
      </c>
      <c r="N99" s="28" t="s">
        <v>48</v>
      </c>
      <c r="O99" s="28" t="s">
        <v>48</v>
      </c>
      <c r="P99" s="28" t="s">
        <v>48</v>
      </c>
      <c r="Q99" s="28" t="s">
        <v>48</v>
      </c>
      <c r="R99" s="28" t="s">
        <v>48</v>
      </c>
      <c r="S99" s="28" t="s">
        <v>48</v>
      </c>
      <c r="T99" s="28" t="s">
        <v>48</v>
      </c>
      <c r="U99" s="28" t="s">
        <v>48</v>
      </c>
      <c r="V99" s="28" t="s">
        <v>319</v>
      </c>
      <c r="W99" s="35" t="s">
        <v>57</v>
      </c>
      <c r="X99" s="28">
        <v>0</v>
      </c>
      <c r="Y99" s="28">
        <v>0</v>
      </c>
      <c r="Z99" s="28">
        <v>0</v>
      </c>
      <c r="AA99" s="28">
        <v>350000</v>
      </c>
      <c r="AB99" s="28">
        <v>350000</v>
      </c>
      <c r="AC99" s="28">
        <v>350000</v>
      </c>
      <c r="AD99" s="28">
        <v>350000</v>
      </c>
      <c r="AE99" s="28">
        <v>350000</v>
      </c>
      <c r="AF99" s="28">
        <v>350000</v>
      </c>
      <c r="AG99" s="28">
        <v>350000</v>
      </c>
      <c r="AH99" s="28">
        <v>350000</v>
      </c>
      <c r="AI99" s="28">
        <f t="shared" si="20"/>
        <v>350000</v>
      </c>
    </row>
    <row r="100" spans="1:35" s="70" customFormat="1" ht="30" customHeight="1" thickTop="1" thickBot="1" x14ac:dyDescent="0.35">
      <c r="A100" s="30" t="s">
        <v>192</v>
      </c>
      <c r="B100" s="31" t="s">
        <v>223</v>
      </c>
      <c r="C100" s="71" t="s">
        <v>224</v>
      </c>
      <c r="D100" s="28">
        <v>0</v>
      </c>
      <c r="E100" s="28">
        <v>250000</v>
      </c>
      <c r="F100" s="28" t="s">
        <v>195</v>
      </c>
      <c r="G100" s="28" t="s">
        <v>201</v>
      </c>
      <c r="H100" s="28">
        <f t="shared" si="19"/>
        <v>250000</v>
      </c>
      <c r="I100" s="28"/>
      <c r="J100" s="28" t="s">
        <v>56</v>
      </c>
      <c r="K100" s="28" t="s">
        <v>48</v>
      </c>
      <c r="L100" s="28" t="s">
        <v>48</v>
      </c>
      <c r="M100" s="28" t="s">
        <v>48</v>
      </c>
      <c r="N100" s="28" t="s">
        <v>48</v>
      </c>
      <c r="O100" s="28" t="s">
        <v>48</v>
      </c>
      <c r="P100" s="28" t="s">
        <v>48</v>
      </c>
      <c r="Q100" s="28" t="s">
        <v>48</v>
      </c>
      <c r="R100" s="28" t="s">
        <v>48</v>
      </c>
      <c r="S100" s="28" t="s">
        <v>48</v>
      </c>
      <c r="T100" s="28" t="s">
        <v>48</v>
      </c>
      <c r="U100" s="28" t="s">
        <v>48</v>
      </c>
      <c r="V100" s="28" t="s">
        <v>319</v>
      </c>
      <c r="W100" s="35" t="s">
        <v>57</v>
      </c>
      <c r="X100" s="28">
        <v>0</v>
      </c>
      <c r="Y100" s="28">
        <v>0</v>
      </c>
      <c r="Z100" s="28">
        <v>0</v>
      </c>
      <c r="AA100" s="28">
        <v>0</v>
      </c>
      <c r="AB100" s="28">
        <v>250000</v>
      </c>
      <c r="AC100" s="28">
        <v>250000</v>
      </c>
      <c r="AD100" s="28">
        <v>250000</v>
      </c>
      <c r="AE100" s="28">
        <v>250000</v>
      </c>
      <c r="AF100" s="28">
        <v>250000</v>
      </c>
      <c r="AG100" s="28">
        <v>250000</v>
      </c>
      <c r="AH100" s="28">
        <v>250000</v>
      </c>
      <c r="AI100" s="28">
        <f t="shared" si="20"/>
        <v>250000</v>
      </c>
    </row>
    <row r="101" spans="1:35" s="70" customFormat="1" ht="30" customHeight="1" thickTop="1" thickBot="1" x14ac:dyDescent="0.35">
      <c r="A101" s="30" t="s">
        <v>192</v>
      </c>
      <c r="B101" s="31" t="s">
        <v>225</v>
      </c>
      <c r="C101" s="71" t="s">
        <v>226</v>
      </c>
      <c r="D101" s="28">
        <v>0</v>
      </c>
      <c r="E101" s="28">
        <v>250000</v>
      </c>
      <c r="F101" s="28" t="s">
        <v>195</v>
      </c>
      <c r="G101" s="28" t="s">
        <v>201</v>
      </c>
      <c r="H101" s="28">
        <f t="shared" si="19"/>
        <v>250000</v>
      </c>
      <c r="I101" s="28"/>
      <c r="J101" s="28" t="s">
        <v>56</v>
      </c>
      <c r="K101" s="28" t="s">
        <v>48</v>
      </c>
      <c r="L101" s="28" t="s">
        <v>48</v>
      </c>
      <c r="M101" s="28" t="s">
        <v>48</v>
      </c>
      <c r="N101" s="28" t="s">
        <v>48</v>
      </c>
      <c r="O101" s="28" t="s">
        <v>48</v>
      </c>
      <c r="P101" s="28" t="s">
        <v>48</v>
      </c>
      <c r="Q101" s="28" t="s">
        <v>48</v>
      </c>
      <c r="R101" s="28" t="s">
        <v>48</v>
      </c>
      <c r="S101" s="28" t="s">
        <v>48</v>
      </c>
      <c r="T101" s="28" t="s">
        <v>48</v>
      </c>
      <c r="U101" s="28" t="s">
        <v>48</v>
      </c>
      <c r="V101" s="28" t="s">
        <v>319</v>
      </c>
      <c r="W101" s="35" t="s">
        <v>57</v>
      </c>
      <c r="X101" s="28">
        <v>0</v>
      </c>
      <c r="Y101" s="28">
        <v>150000</v>
      </c>
      <c r="Z101" s="28">
        <v>250000</v>
      </c>
      <c r="AA101" s="28">
        <v>250000</v>
      </c>
      <c r="AB101" s="28">
        <v>250000</v>
      </c>
      <c r="AC101" s="28">
        <v>250000</v>
      </c>
      <c r="AD101" s="28">
        <v>250000</v>
      </c>
      <c r="AE101" s="28">
        <v>250000</v>
      </c>
      <c r="AF101" s="28">
        <v>250000</v>
      </c>
      <c r="AG101" s="28">
        <v>250000</v>
      </c>
      <c r="AH101" s="28">
        <v>250000</v>
      </c>
      <c r="AI101" s="28">
        <f t="shared" si="20"/>
        <v>250000</v>
      </c>
    </row>
    <row r="102" spans="1:35" s="70" customFormat="1" ht="30" customHeight="1" thickTop="1" thickBot="1" x14ac:dyDescent="0.35">
      <c r="A102" s="30" t="s">
        <v>192</v>
      </c>
      <c r="B102" s="31" t="s">
        <v>227</v>
      </c>
      <c r="C102" s="71" t="s">
        <v>228</v>
      </c>
      <c r="D102" s="28">
        <v>0</v>
      </c>
      <c r="E102" s="28">
        <v>100000</v>
      </c>
      <c r="F102" s="28" t="s">
        <v>195</v>
      </c>
      <c r="G102" s="28" t="s">
        <v>201</v>
      </c>
      <c r="H102" s="28">
        <f t="shared" si="19"/>
        <v>100000</v>
      </c>
      <c r="I102" s="28"/>
      <c r="J102" s="28" t="s">
        <v>56</v>
      </c>
      <c r="K102" s="28" t="s">
        <v>48</v>
      </c>
      <c r="L102" s="28" t="s">
        <v>48</v>
      </c>
      <c r="M102" s="28" t="s">
        <v>48</v>
      </c>
      <c r="N102" s="28" t="s">
        <v>48</v>
      </c>
      <c r="O102" s="28" t="s">
        <v>48</v>
      </c>
      <c r="P102" s="28" t="s">
        <v>48</v>
      </c>
      <c r="Q102" s="28" t="s">
        <v>48</v>
      </c>
      <c r="R102" s="28" t="s">
        <v>48</v>
      </c>
      <c r="S102" s="28" t="s">
        <v>48</v>
      </c>
      <c r="T102" s="28" t="s">
        <v>48</v>
      </c>
      <c r="U102" s="28" t="s">
        <v>48</v>
      </c>
      <c r="V102" s="28" t="s">
        <v>319</v>
      </c>
      <c r="W102" s="35" t="s">
        <v>57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100000</v>
      </c>
      <c r="AE102" s="28">
        <v>100000</v>
      </c>
      <c r="AF102" s="28">
        <v>100000</v>
      </c>
      <c r="AG102" s="28">
        <v>100000</v>
      </c>
      <c r="AH102" s="28">
        <v>100000</v>
      </c>
      <c r="AI102" s="28">
        <f t="shared" si="20"/>
        <v>100000</v>
      </c>
    </row>
    <row r="103" spans="1:35" s="70" customFormat="1" ht="30" customHeight="1" thickTop="1" thickBot="1" x14ac:dyDescent="0.35">
      <c r="A103" s="30" t="s">
        <v>192</v>
      </c>
      <c r="B103" s="31" t="s">
        <v>229</v>
      </c>
      <c r="C103" s="71" t="s">
        <v>230</v>
      </c>
      <c r="D103" s="28">
        <v>0</v>
      </c>
      <c r="E103" s="28">
        <v>150000</v>
      </c>
      <c r="F103" s="28" t="s">
        <v>195</v>
      </c>
      <c r="G103" s="28" t="s">
        <v>201</v>
      </c>
      <c r="H103" s="28">
        <f t="shared" si="19"/>
        <v>150000</v>
      </c>
      <c r="I103" s="28"/>
      <c r="J103" s="28" t="s">
        <v>56</v>
      </c>
      <c r="K103" s="28" t="s">
        <v>48</v>
      </c>
      <c r="L103" s="28" t="s">
        <v>48</v>
      </c>
      <c r="M103" s="28" t="s">
        <v>48</v>
      </c>
      <c r="N103" s="28" t="s">
        <v>48</v>
      </c>
      <c r="O103" s="28" t="s">
        <v>48</v>
      </c>
      <c r="P103" s="28" t="s">
        <v>48</v>
      </c>
      <c r="Q103" s="28" t="s">
        <v>48</v>
      </c>
      <c r="R103" s="28" t="s">
        <v>48</v>
      </c>
      <c r="S103" s="28" t="s">
        <v>48</v>
      </c>
      <c r="T103" s="28" t="s">
        <v>48</v>
      </c>
      <c r="U103" s="28" t="s">
        <v>48</v>
      </c>
      <c r="V103" s="28" t="s">
        <v>319</v>
      </c>
      <c r="W103" s="35" t="s">
        <v>57</v>
      </c>
      <c r="X103" s="28">
        <v>120000</v>
      </c>
      <c r="Y103" s="28">
        <v>120000</v>
      </c>
      <c r="Z103" s="28">
        <v>150000</v>
      </c>
      <c r="AA103" s="28">
        <v>150000</v>
      </c>
      <c r="AB103" s="28">
        <v>150000</v>
      </c>
      <c r="AC103" s="28">
        <v>150000</v>
      </c>
      <c r="AD103" s="28">
        <v>150000</v>
      </c>
      <c r="AE103" s="28">
        <v>150000</v>
      </c>
      <c r="AF103" s="28">
        <v>150000</v>
      </c>
      <c r="AG103" s="28">
        <v>150000</v>
      </c>
      <c r="AH103" s="28">
        <v>150000</v>
      </c>
      <c r="AI103" s="28">
        <f t="shared" si="20"/>
        <v>150000</v>
      </c>
    </row>
    <row r="104" spans="1:35" s="70" customFormat="1" ht="30" customHeight="1" thickTop="1" thickBot="1" x14ac:dyDescent="0.35">
      <c r="A104" s="30" t="s">
        <v>192</v>
      </c>
      <c r="B104" s="31" t="s">
        <v>231</v>
      </c>
      <c r="C104" s="71" t="s">
        <v>232</v>
      </c>
      <c r="D104" s="28">
        <v>0</v>
      </c>
      <c r="E104" s="28">
        <v>260000</v>
      </c>
      <c r="F104" s="28" t="s">
        <v>195</v>
      </c>
      <c r="G104" s="28" t="s">
        <v>201</v>
      </c>
      <c r="H104" s="28">
        <f t="shared" si="19"/>
        <v>260000</v>
      </c>
      <c r="I104" s="28"/>
      <c r="J104" s="28" t="s">
        <v>56</v>
      </c>
      <c r="K104" s="28" t="s">
        <v>48</v>
      </c>
      <c r="L104" s="28" t="s">
        <v>48</v>
      </c>
      <c r="M104" s="28" t="s">
        <v>48</v>
      </c>
      <c r="N104" s="28" t="s">
        <v>48</v>
      </c>
      <c r="O104" s="28" t="s">
        <v>48</v>
      </c>
      <c r="P104" s="28" t="s">
        <v>48</v>
      </c>
      <c r="Q104" s="28" t="s">
        <v>48</v>
      </c>
      <c r="R104" s="28" t="s">
        <v>48</v>
      </c>
      <c r="S104" s="137">
        <v>41346</v>
      </c>
      <c r="T104" s="45" t="s">
        <v>48</v>
      </c>
      <c r="U104" s="45" t="s">
        <v>48</v>
      </c>
      <c r="V104" s="45" t="s">
        <v>149</v>
      </c>
      <c r="W104" s="35" t="s">
        <v>57</v>
      </c>
      <c r="X104" s="28">
        <v>0</v>
      </c>
      <c r="Y104" s="28">
        <v>0</v>
      </c>
      <c r="Z104" s="28">
        <v>0</v>
      </c>
      <c r="AA104" s="28">
        <v>0</v>
      </c>
      <c r="AB104" s="28">
        <v>160000</v>
      </c>
      <c r="AC104" s="28">
        <v>260000</v>
      </c>
      <c r="AD104" s="28">
        <v>260000</v>
      </c>
      <c r="AE104" s="28">
        <v>260000</v>
      </c>
      <c r="AF104" s="28">
        <v>260000</v>
      </c>
      <c r="AG104" s="28">
        <v>260000</v>
      </c>
      <c r="AH104" s="28">
        <v>260000</v>
      </c>
      <c r="AI104" s="28">
        <f t="shared" si="20"/>
        <v>260000</v>
      </c>
    </row>
    <row r="105" spans="1:35" ht="30" customHeight="1" thickTop="1" thickBot="1" x14ac:dyDescent="0.35">
      <c r="A105" s="36"/>
      <c r="B105" s="73"/>
      <c r="C105" s="74"/>
      <c r="D105" s="39">
        <f>SUM(D85:D104)</f>
        <v>0</v>
      </c>
      <c r="E105" s="39">
        <f>SUM(E85:E104)</f>
        <v>6858166</v>
      </c>
      <c r="F105" s="39"/>
      <c r="G105" s="39"/>
      <c r="H105" s="39">
        <f>SUM(H85:H104)</f>
        <v>6858166</v>
      </c>
      <c r="I105" s="39"/>
      <c r="J105" s="39"/>
      <c r="K105" s="39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39"/>
      <c r="W105" s="41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75"/>
    </row>
    <row r="106" spans="1:35" ht="30" customHeight="1" thickTop="1" thickBot="1" x14ac:dyDescent="0.35">
      <c r="A106" s="36"/>
      <c r="B106" s="16"/>
      <c r="C106" s="147" t="s">
        <v>233</v>
      </c>
      <c r="D106" s="148"/>
      <c r="E106" s="149"/>
      <c r="F106" s="10"/>
      <c r="G106" s="10"/>
      <c r="H106" s="10"/>
      <c r="I106" s="10"/>
      <c r="J106" s="10"/>
      <c r="K106" s="10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0"/>
      <c r="W106" s="12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75"/>
    </row>
    <row r="107" spans="1:35" s="23" customFormat="1" ht="30" customHeight="1" thickTop="1" thickBot="1" x14ac:dyDescent="0.35">
      <c r="A107" s="30" t="s">
        <v>114</v>
      </c>
      <c r="B107" s="43" t="s">
        <v>234</v>
      </c>
      <c r="C107" s="46" t="s">
        <v>235</v>
      </c>
      <c r="D107" s="28">
        <v>0</v>
      </c>
      <c r="E107" s="28">
        <v>500000</v>
      </c>
      <c r="F107" s="28"/>
      <c r="G107" s="28"/>
      <c r="H107" s="28">
        <f>D107+E107</f>
        <v>500000</v>
      </c>
      <c r="I107" s="28"/>
      <c r="J107" s="28" t="s">
        <v>42</v>
      </c>
      <c r="K107" s="28"/>
      <c r="L107" s="33">
        <v>41122</v>
      </c>
      <c r="M107" s="33" t="s">
        <v>316</v>
      </c>
      <c r="N107" s="33" t="s">
        <v>48</v>
      </c>
      <c r="O107" s="33">
        <v>41152</v>
      </c>
      <c r="P107" s="33">
        <v>41172</v>
      </c>
      <c r="Q107" s="33">
        <v>41193</v>
      </c>
      <c r="R107" s="33">
        <v>41204</v>
      </c>
      <c r="S107" s="33">
        <v>41241</v>
      </c>
      <c r="T107" s="33">
        <v>41299</v>
      </c>
      <c r="U107" s="33">
        <v>41299</v>
      </c>
      <c r="V107" s="28" t="s">
        <v>149</v>
      </c>
      <c r="W107" s="35" t="s">
        <v>309</v>
      </c>
      <c r="X107" s="28">
        <v>10000</v>
      </c>
      <c r="Y107" s="28">
        <v>10000</v>
      </c>
      <c r="Z107" s="28">
        <v>10000</v>
      </c>
      <c r="AA107" s="28">
        <v>10000</v>
      </c>
      <c r="AB107" s="28">
        <v>130000</v>
      </c>
      <c r="AC107" s="28">
        <v>130000</v>
      </c>
      <c r="AD107" s="28">
        <v>130000</v>
      </c>
      <c r="AE107" s="28">
        <v>350000</v>
      </c>
      <c r="AF107" s="28">
        <v>350000</v>
      </c>
      <c r="AG107" s="28">
        <v>350000</v>
      </c>
      <c r="AH107" s="28">
        <v>500000</v>
      </c>
      <c r="AI107" s="28">
        <f>E107+D107</f>
        <v>500000</v>
      </c>
    </row>
    <row r="108" spans="1:35" s="23" customFormat="1" ht="51.6" customHeight="1" thickTop="1" thickBot="1" x14ac:dyDescent="0.35">
      <c r="A108" s="127" t="s">
        <v>114</v>
      </c>
      <c r="B108" s="135" t="s">
        <v>234</v>
      </c>
      <c r="C108" s="44" t="s">
        <v>353</v>
      </c>
      <c r="D108" s="28">
        <v>0</v>
      </c>
      <c r="E108" s="28">
        <v>318509</v>
      </c>
      <c r="F108" s="28"/>
      <c r="G108" s="28"/>
      <c r="H108" s="28">
        <f>D108+E108</f>
        <v>318509</v>
      </c>
      <c r="I108" s="28"/>
      <c r="J108" s="28" t="s">
        <v>42</v>
      </c>
      <c r="K108" s="28"/>
      <c r="L108" s="33" t="s">
        <v>328</v>
      </c>
      <c r="M108" s="33" t="s">
        <v>328</v>
      </c>
      <c r="N108" s="33" t="s">
        <v>48</v>
      </c>
      <c r="O108" s="33" t="s">
        <v>328</v>
      </c>
      <c r="P108" s="33" t="s">
        <v>328</v>
      </c>
      <c r="Q108" s="33" t="s">
        <v>328</v>
      </c>
      <c r="R108" s="33" t="s">
        <v>328</v>
      </c>
      <c r="S108" s="33" t="s">
        <v>328</v>
      </c>
      <c r="T108" s="33" t="s">
        <v>328</v>
      </c>
      <c r="U108" s="33" t="s">
        <v>328</v>
      </c>
      <c r="V108" s="28" t="s">
        <v>149</v>
      </c>
      <c r="W108" s="35" t="s">
        <v>57</v>
      </c>
      <c r="X108" s="28">
        <v>10000</v>
      </c>
      <c r="Y108" s="28">
        <v>10000</v>
      </c>
      <c r="Z108" s="28">
        <v>10000</v>
      </c>
      <c r="AA108" s="28">
        <v>10000</v>
      </c>
      <c r="AB108" s="28">
        <v>130000</v>
      </c>
      <c r="AC108" s="28">
        <v>130000</v>
      </c>
      <c r="AD108" s="28">
        <v>130000</v>
      </c>
      <c r="AE108" s="28">
        <v>350000</v>
      </c>
      <c r="AF108" s="28">
        <v>350000</v>
      </c>
      <c r="AG108" s="28">
        <v>350000</v>
      </c>
      <c r="AH108" s="28">
        <v>500000</v>
      </c>
      <c r="AI108" s="28">
        <f>E108+D108</f>
        <v>318509</v>
      </c>
    </row>
    <row r="109" spans="1:35" s="23" customFormat="1" ht="30" customHeight="1" thickTop="1" thickBot="1" x14ac:dyDescent="0.35">
      <c r="A109" s="30" t="s">
        <v>114</v>
      </c>
      <c r="B109" s="31" t="s">
        <v>236</v>
      </c>
      <c r="C109" s="46" t="s">
        <v>237</v>
      </c>
      <c r="D109" s="28">
        <v>0</v>
      </c>
      <c r="E109" s="28">
        <v>550000</v>
      </c>
      <c r="F109" s="28"/>
      <c r="G109" s="28"/>
      <c r="H109" s="28">
        <f t="shared" ref="H109" si="27">D109+E109</f>
        <v>550000</v>
      </c>
      <c r="I109" s="28"/>
      <c r="J109" s="28" t="s">
        <v>42</v>
      </c>
      <c r="K109" s="28"/>
      <c r="L109" s="33">
        <v>41122</v>
      </c>
      <c r="M109" s="33" t="s">
        <v>316</v>
      </c>
      <c r="N109" s="33" t="s">
        <v>48</v>
      </c>
      <c r="O109" s="33">
        <v>41152</v>
      </c>
      <c r="P109" s="33">
        <v>41172</v>
      </c>
      <c r="Q109" s="33">
        <v>41193</v>
      </c>
      <c r="R109" s="33">
        <v>41204</v>
      </c>
      <c r="S109" s="33">
        <v>41241</v>
      </c>
      <c r="T109" s="33">
        <v>41299</v>
      </c>
      <c r="U109" s="33">
        <v>41299</v>
      </c>
      <c r="V109" s="28" t="s">
        <v>149</v>
      </c>
      <c r="W109" s="35" t="s">
        <v>57</v>
      </c>
      <c r="X109" s="28">
        <v>10000</v>
      </c>
      <c r="Y109" s="28">
        <v>10000</v>
      </c>
      <c r="Z109" s="28">
        <v>10000</v>
      </c>
      <c r="AA109" s="28">
        <v>160000</v>
      </c>
      <c r="AB109" s="28">
        <v>160000</v>
      </c>
      <c r="AC109" s="28">
        <v>160000</v>
      </c>
      <c r="AD109" s="28">
        <v>380000</v>
      </c>
      <c r="AE109" s="28">
        <v>380000</v>
      </c>
      <c r="AF109" s="28">
        <v>380000</v>
      </c>
      <c r="AG109" s="28">
        <v>550000</v>
      </c>
      <c r="AH109" s="28">
        <v>550000</v>
      </c>
      <c r="AI109" s="28">
        <f>E109+D109</f>
        <v>550000</v>
      </c>
    </row>
    <row r="110" spans="1:35" ht="30" customHeight="1" thickTop="1" thickBot="1" x14ac:dyDescent="0.35">
      <c r="A110" s="36"/>
      <c r="B110" s="76"/>
      <c r="C110" s="77"/>
      <c r="D110" s="39">
        <f>SUM(D107:D109)</f>
        <v>0</v>
      </c>
      <c r="E110" s="39">
        <f>SUM(E107:E109)</f>
        <v>1368509</v>
      </c>
      <c r="F110" s="39"/>
      <c r="G110" s="39"/>
      <c r="H110" s="39">
        <f>SUM(H107:H109)</f>
        <v>1368509</v>
      </c>
      <c r="I110" s="39"/>
      <c r="J110" s="39"/>
      <c r="K110" s="39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39"/>
      <c r="W110" s="41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75"/>
    </row>
    <row r="111" spans="1:35" s="78" customFormat="1" ht="30" customHeight="1" thickTop="1" thickBot="1" x14ac:dyDescent="0.35">
      <c r="A111" s="36"/>
      <c r="B111" s="17"/>
      <c r="C111" s="144" t="s">
        <v>238</v>
      </c>
      <c r="D111" s="145"/>
      <c r="E111" s="146"/>
      <c r="F111" s="10"/>
      <c r="G111" s="10"/>
      <c r="H111" s="10"/>
      <c r="I111" s="10"/>
      <c r="J111" s="10"/>
      <c r="K111" s="10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0"/>
      <c r="W111" s="12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75"/>
    </row>
    <row r="112" spans="1:35" s="23" customFormat="1" ht="30" customHeight="1" thickTop="1" thickBot="1" x14ac:dyDescent="0.35">
      <c r="A112" s="30" t="s">
        <v>192</v>
      </c>
      <c r="B112" s="43" t="s">
        <v>239</v>
      </c>
      <c r="C112" s="46" t="s">
        <v>240</v>
      </c>
      <c r="D112" s="28">
        <v>0</v>
      </c>
      <c r="E112" s="28">
        <v>200000</v>
      </c>
      <c r="F112" s="28" t="s">
        <v>195</v>
      </c>
      <c r="G112" s="28" t="s">
        <v>201</v>
      </c>
      <c r="H112" s="28">
        <f>D112+E112</f>
        <v>200000</v>
      </c>
      <c r="I112" s="28"/>
      <c r="J112" s="28" t="s">
        <v>56</v>
      </c>
      <c r="K112" s="28" t="s">
        <v>48</v>
      </c>
      <c r="L112" s="28" t="s">
        <v>48</v>
      </c>
      <c r="M112" s="28" t="s">
        <v>48</v>
      </c>
      <c r="N112" s="28" t="s">
        <v>48</v>
      </c>
      <c r="O112" s="28" t="s">
        <v>48</v>
      </c>
      <c r="P112" s="28" t="s">
        <v>48</v>
      </c>
      <c r="Q112" s="28" t="s">
        <v>48</v>
      </c>
      <c r="R112" s="28" t="s">
        <v>48</v>
      </c>
      <c r="S112" s="28" t="s">
        <v>48</v>
      </c>
      <c r="T112" s="28" t="s">
        <v>48</v>
      </c>
      <c r="U112" s="28" t="s">
        <v>48</v>
      </c>
      <c r="V112" s="28" t="s">
        <v>319</v>
      </c>
      <c r="W112" s="35" t="s">
        <v>57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150000</v>
      </c>
      <c r="AG112" s="28">
        <v>200000</v>
      </c>
      <c r="AH112" s="28">
        <v>200000</v>
      </c>
      <c r="AI112" s="28">
        <f t="shared" ref="AI112:AI120" si="28">E112+D112</f>
        <v>200000</v>
      </c>
    </row>
    <row r="113" spans="1:35" s="23" customFormat="1" ht="30" customHeight="1" thickTop="1" thickBot="1" x14ac:dyDescent="0.35">
      <c r="A113" s="30" t="s">
        <v>192</v>
      </c>
      <c r="B113" s="43" t="s">
        <v>241</v>
      </c>
      <c r="C113" s="46" t="s">
        <v>242</v>
      </c>
      <c r="D113" s="28">
        <v>0</v>
      </c>
      <c r="E113" s="28">
        <v>200000</v>
      </c>
      <c r="F113" s="28" t="s">
        <v>195</v>
      </c>
      <c r="G113" s="28" t="s">
        <v>201</v>
      </c>
      <c r="H113" s="28">
        <f t="shared" ref="H113:H120" si="29">D113+E113</f>
        <v>200000</v>
      </c>
      <c r="I113" s="28"/>
      <c r="J113" s="28" t="s">
        <v>358</v>
      </c>
      <c r="K113" s="28" t="s">
        <v>48</v>
      </c>
      <c r="L113" s="28" t="s">
        <v>48</v>
      </c>
      <c r="M113" s="28" t="s">
        <v>48</v>
      </c>
      <c r="N113" s="28" t="s">
        <v>48</v>
      </c>
      <c r="O113" s="28" t="s">
        <v>48</v>
      </c>
      <c r="P113" s="28" t="s">
        <v>48</v>
      </c>
      <c r="Q113" s="28" t="s">
        <v>48</v>
      </c>
      <c r="R113" s="28" t="s">
        <v>48</v>
      </c>
      <c r="S113" s="137">
        <v>41214</v>
      </c>
      <c r="T113" s="137">
        <v>41214</v>
      </c>
      <c r="U113" s="137">
        <v>41244</v>
      </c>
      <c r="V113" s="28" t="s">
        <v>149</v>
      </c>
      <c r="W113" s="35" t="s">
        <v>57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200000</v>
      </c>
      <c r="AD113" s="28">
        <v>200000</v>
      </c>
      <c r="AE113" s="28">
        <v>200000</v>
      </c>
      <c r="AF113" s="28">
        <v>200000</v>
      </c>
      <c r="AG113" s="28">
        <v>200000</v>
      </c>
      <c r="AH113" s="28">
        <v>200000</v>
      </c>
      <c r="AI113" s="28">
        <f t="shared" si="28"/>
        <v>200000</v>
      </c>
    </row>
    <row r="114" spans="1:35" s="23" customFormat="1" ht="30" customHeight="1" thickTop="1" thickBot="1" x14ac:dyDescent="0.35">
      <c r="A114" s="30" t="s">
        <v>192</v>
      </c>
      <c r="B114" s="31" t="s">
        <v>243</v>
      </c>
      <c r="C114" s="47" t="s">
        <v>244</v>
      </c>
      <c r="D114" s="28">
        <v>0</v>
      </c>
      <c r="E114" s="28">
        <v>150000</v>
      </c>
      <c r="F114" s="28" t="s">
        <v>195</v>
      </c>
      <c r="G114" s="28" t="s">
        <v>201</v>
      </c>
      <c r="H114" s="28">
        <f t="shared" si="29"/>
        <v>150000</v>
      </c>
      <c r="I114" s="28"/>
      <c r="J114" s="28" t="s">
        <v>56</v>
      </c>
      <c r="K114" s="28" t="s">
        <v>48</v>
      </c>
      <c r="L114" s="28" t="s">
        <v>48</v>
      </c>
      <c r="M114" s="28" t="s">
        <v>48</v>
      </c>
      <c r="N114" s="28" t="s">
        <v>48</v>
      </c>
      <c r="O114" s="28" t="s">
        <v>48</v>
      </c>
      <c r="P114" s="28" t="s">
        <v>48</v>
      </c>
      <c r="Q114" s="28" t="s">
        <v>48</v>
      </c>
      <c r="R114" s="28" t="s">
        <v>48</v>
      </c>
      <c r="S114" s="28" t="s">
        <v>48</v>
      </c>
      <c r="T114" s="28" t="s">
        <v>48</v>
      </c>
      <c r="U114" s="28" t="s">
        <v>48</v>
      </c>
      <c r="V114" s="28" t="s">
        <v>319</v>
      </c>
      <c r="W114" s="35" t="s">
        <v>57</v>
      </c>
      <c r="X114" s="28">
        <v>0</v>
      </c>
      <c r="Y114" s="28">
        <v>150000</v>
      </c>
      <c r="Z114" s="28">
        <v>150000</v>
      </c>
      <c r="AA114" s="28">
        <v>150000</v>
      </c>
      <c r="AB114" s="28">
        <v>150000</v>
      </c>
      <c r="AC114" s="28">
        <v>150000</v>
      </c>
      <c r="AD114" s="28">
        <v>150000</v>
      </c>
      <c r="AE114" s="28">
        <v>150000</v>
      </c>
      <c r="AF114" s="28">
        <v>150000</v>
      </c>
      <c r="AG114" s="28">
        <v>150000</v>
      </c>
      <c r="AH114" s="28">
        <v>150000</v>
      </c>
      <c r="AI114" s="28">
        <f t="shared" si="28"/>
        <v>150000</v>
      </c>
    </row>
    <row r="115" spans="1:35" s="23" customFormat="1" ht="30" customHeight="1" thickTop="1" thickBot="1" x14ac:dyDescent="0.35">
      <c r="A115" s="30" t="s">
        <v>192</v>
      </c>
      <c r="B115" s="31" t="s">
        <v>245</v>
      </c>
      <c r="C115" s="47" t="s">
        <v>246</v>
      </c>
      <c r="D115" s="28">
        <v>0</v>
      </c>
      <c r="E115" s="28">
        <v>200000</v>
      </c>
      <c r="F115" s="28" t="s">
        <v>195</v>
      </c>
      <c r="G115" s="28" t="s">
        <v>201</v>
      </c>
      <c r="H115" s="28">
        <f t="shared" si="29"/>
        <v>200000</v>
      </c>
      <c r="I115" s="28"/>
      <c r="J115" s="28" t="s">
        <v>358</v>
      </c>
      <c r="K115" s="28" t="s">
        <v>48</v>
      </c>
      <c r="L115" s="28" t="s">
        <v>48</v>
      </c>
      <c r="M115" s="28" t="s">
        <v>48</v>
      </c>
      <c r="N115" s="28" t="s">
        <v>48</v>
      </c>
      <c r="O115" s="28" t="s">
        <v>48</v>
      </c>
      <c r="P115" s="28" t="s">
        <v>48</v>
      </c>
      <c r="Q115" s="28" t="s">
        <v>48</v>
      </c>
      <c r="R115" s="28" t="s">
        <v>48</v>
      </c>
      <c r="S115" s="137">
        <v>41183</v>
      </c>
      <c r="T115" s="137">
        <v>41183</v>
      </c>
      <c r="U115" s="137">
        <v>41306</v>
      </c>
      <c r="V115" s="28" t="s">
        <v>149</v>
      </c>
      <c r="W115" s="35" t="s">
        <v>57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150000</v>
      </c>
      <c r="AE115" s="28">
        <v>200000</v>
      </c>
      <c r="AF115" s="28">
        <v>200000</v>
      </c>
      <c r="AG115" s="28">
        <v>200000</v>
      </c>
      <c r="AH115" s="28">
        <v>200000</v>
      </c>
      <c r="AI115" s="28">
        <f t="shared" si="28"/>
        <v>200000</v>
      </c>
    </row>
    <row r="116" spans="1:35" s="23" customFormat="1" ht="30" customHeight="1" thickTop="1" thickBot="1" x14ac:dyDescent="0.35">
      <c r="A116" s="30" t="s">
        <v>192</v>
      </c>
      <c r="B116" s="31" t="s">
        <v>247</v>
      </c>
      <c r="C116" s="47" t="s">
        <v>248</v>
      </c>
      <c r="D116" s="28">
        <v>0</v>
      </c>
      <c r="E116" s="28">
        <v>150000</v>
      </c>
      <c r="F116" s="28" t="s">
        <v>195</v>
      </c>
      <c r="G116" s="28" t="s">
        <v>201</v>
      </c>
      <c r="H116" s="28">
        <f t="shared" si="29"/>
        <v>150000</v>
      </c>
      <c r="I116" s="28"/>
      <c r="J116" s="28" t="s">
        <v>56</v>
      </c>
      <c r="K116" s="28" t="s">
        <v>48</v>
      </c>
      <c r="L116" s="28" t="s">
        <v>48</v>
      </c>
      <c r="M116" s="28" t="s">
        <v>48</v>
      </c>
      <c r="N116" s="28" t="s">
        <v>48</v>
      </c>
      <c r="O116" s="28" t="s">
        <v>48</v>
      </c>
      <c r="P116" s="28" t="s">
        <v>48</v>
      </c>
      <c r="Q116" s="28" t="s">
        <v>48</v>
      </c>
      <c r="R116" s="28" t="s">
        <v>48</v>
      </c>
      <c r="S116" s="28" t="s">
        <v>48</v>
      </c>
      <c r="T116" s="28" t="s">
        <v>48</v>
      </c>
      <c r="U116" s="28" t="s">
        <v>48</v>
      </c>
      <c r="V116" s="28" t="s">
        <v>319</v>
      </c>
      <c r="W116" s="35" t="s">
        <v>57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150000</v>
      </c>
      <c r="AD116" s="28">
        <v>150000</v>
      </c>
      <c r="AE116" s="28">
        <v>150000</v>
      </c>
      <c r="AF116" s="28">
        <v>150000</v>
      </c>
      <c r="AG116" s="28">
        <v>150000</v>
      </c>
      <c r="AH116" s="28">
        <v>150000</v>
      </c>
      <c r="AI116" s="28">
        <f t="shared" si="28"/>
        <v>150000</v>
      </c>
    </row>
    <row r="117" spans="1:35" s="23" customFormat="1" ht="30" customHeight="1" thickTop="1" thickBot="1" x14ac:dyDescent="0.35">
      <c r="A117" s="30" t="s">
        <v>192</v>
      </c>
      <c r="B117" s="31" t="s">
        <v>249</v>
      </c>
      <c r="C117" s="47" t="s">
        <v>354</v>
      </c>
      <c r="D117" s="28">
        <v>0</v>
      </c>
      <c r="E117" s="28">
        <v>150000</v>
      </c>
      <c r="F117" s="28" t="s">
        <v>195</v>
      </c>
      <c r="G117" s="28" t="s">
        <v>201</v>
      </c>
      <c r="H117" s="28">
        <f t="shared" si="29"/>
        <v>150000</v>
      </c>
      <c r="I117" s="28"/>
      <c r="J117" s="28" t="s">
        <v>56</v>
      </c>
      <c r="K117" s="28" t="s">
        <v>48</v>
      </c>
      <c r="L117" s="28" t="s">
        <v>48</v>
      </c>
      <c r="M117" s="28" t="s">
        <v>48</v>
      </c>
      <c r="N117" s="28" t="s">
        <v>48</v>
      </c>
      <c r="O117" s="28" t="s">
        <v>48</v>
      </c>
      <c r="P117" s="28" t="s">
        <v>48</v>
      </c>
      <c r="Q117" s="28" t="s">
        <v>48</v>
      </c>
      <c r="R117" s="28" t="s">
        <v>48</v>
      </c>
      <c r="S117" s="28" t="s">
        <v>48</v>
      </c>
      <c r="T117" s="28" t="s">
        <v>48</v>
      </c>
      <c r="U117" s="28" t="s">
        <v>48</v>
      </c>
      <c r="V117" s="28" t="s">
        <v>319</v>
      </c>
      <c r="W117" s="35" t="s">
        <v>57</v>
      </c>
      <c r="X117" s="28">
        <v>0</v>
      </c>
      <c r="Y117" s="28">
        <v>50000</v>
      </c>
      <c r="Z117" s="28">
        <v>50000</v>
      </c>
      <c r="AA117" s="28">
        <v>50000</v>
      </c>
      <c r="AB117" s="28">
        <v>50000</v>
      </c>
      <c r="AC117" s="28">
        <v>100000</v>
      </c>
      <c r="AD117" s="28">
        <v>100000</v>
      </c>
      <c r="AE117" s="28">
        <v>100000</v>
      </c>
      <c r="AF117" s="28">
        <v>100000</v>
      </c>
      <c r="AG117" s="28">
        <v>150000</v>
      </c>
      <c r="AH117" s="28">
        <v>150000</v>
      </c>
      <c r="AI117" s="28">
        <f t="shared" si="28"/>
        <v>150000</v>
      </c>
    </row>
    <row r="118" spans="1:35" s="23" customFormat="1" ht="30" customHeight="1" thickTop="1" thickBot="1" x14ac:dyDescent="0.35">
      <c r="A118" s="30" t="s">
        <v>192</v>
      </c>
      <c r="B118" s="79" t="s">
        <v>250</v>
      </c>
      <c r="C118" s="47" t="s">
        <v>251</v>
      </c>
      <c r="D118" s="28">
        <v>0</v>
      </c>
      <c r="E118" s="28">
        <f>200000-268</f>
        <v>199732</v>
      </c>
      <c r="F118" s="28" t="s">
        <v>195</v>
      </c>
      <c r="G118" s="28" t="s">
        <v>201</v>
      </c>
      <c r="H118" s="28">
        <f t="shared" si="29"/>
        <v>199732</v>
      </c>
      <c r="I118" s="28"/>
      <c r="J118" s="28" t="s">
        <v>56</v>
      </c>
      <c r="K118" s="28" t="s">
        <v>48</v>
      </c>
      <c r="L118" s="28" t="s">
        <v>48</v>
      </c>
      <c r="M118" s="28" t="s">
        <v>48</v>
      </c>
      <c r="N118" s="28" t="s">
        <v>48</v>
      </c>
      <c r="O118" s="28" t="s">
        <v>48</v>
      </c>
      <c r="P118" s="28" t="s">
        <v>48</v>
      </c>
      <c r="Q118" s="28" t="s">
        <v>48</v>
      </c>
      <c r="R118" s="28" t="s">
        <v>48</v>
      </c>
      <c r="S118" s="137">
        <v>41376</v>
      </c>
      <c r="T118" s="45" t="s">
        <v>48</v>
      </c>
      <c r="U118" s="45" t="s">
        <v>48</v>
      </c>
      <c r="V118" s="45" t="s">
        <v>149</v>
      </c>
      <c r="W118" s="139" t="s">
        <v>57</v>
      </c>
      <c r="X118" s="28">
        <v>0</v>
      </c>
      <c r="Y118" s="28">
        <v>0</v>
      </c>
      <c r="Z118" s="28">
        <v>50000</v>
      </c>
      <c r="AA118" s="28">
        <v>50000</v>
      </c>
      <c r="AB118" s="28">
        <v>50000</v>
      </c>
      <c r="AC118" s="28">
        <v>100000</v>
      </c>
      <c r="AD118" s="28">
        <v>100000</v>
      </c>
      <c r="AE118" s="28">
        <v>100000</v>
      </c>
      <c r="AF118" s="28">
        <v>150000</v>
      </c>
      <c r="AG118" s="28">
        <v>150000</v>
      </c>
      <c r="AH118" s="28">
        <v>150000</v>
      </c>
      <c r="AI118" s="28">
        <f t="shared" si="28"/>
        <v>199732</v>
      </c>
    </row>
    <row r="119" spans="1:35" s="23" customFormat="1" ht="30" customHeight="1" thickTop="1" thickBot="1" x14ac:dyDescent="0.35">
      <c r="A119" s="30" t="s">
        <v>192</v>
      </c>
      <c r="B119" s="31" t="s">
        <v>252</v>
      </c>
      <c r="C119" s="47" t="s">
        <v>253</v>
      </c>
      <c r="D119" s="28">
        <v>0</v>
      </c>
      <c r="E119" s="28">
        <f>200000+268</f>
        <v>200268</v>
      </c>
      <c r="F119" s="28" t="s">
        <v>195</v>
      </c>
      <c r="G119" s="28" t="s">
        <v>201</v>
      </c>
      <c r="H119" s="28">
        <f t="shared" si="29"/>
        <v>200268</v>
      </c>
      <c r="I119" s="28"/>
      <c r="J119" s="28" t="s">
        <v>56</v>
      </c>
      <c r="K119" s="28" t="s">
        <v>48</v>
      </c>
      <c r="L119" s="28" t="s">
        <v>48</v>
      </c>
      <c r="M119" s="28" t="s">
        <v>48</v>
      </c>
      <c r="N119" s="28" t="s">
        <v>48</v>
      </c>
      <c r="O119" s="28" t="s">
        <v>48</v>
      </c>
      <c r="P119" s="28" t="s">
        <v>48</v>
      </c>
      <c r="Q119" s="28" t="s">
        <v>48</v>
      </c>
      <c r="R119" s="28" t="s">
        <v>48</v>
      </c>
      <c r="S119" s="28" t="s">
        <v>48</v>
      </c>
      <c r="T119" s="28" t="s">
        <v>48</v>
      </c>
      <c r="U119" s="28" t="s">
        <v>48</v>
      </c>
      <c r="V119" s="28" t="s">
        <v>319</v>
      </c>
      <c r="W119" s="35" t="s">
        <v>57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f t="shared" si="28"/>
        <v>200268</v>
      </c>
    </row>
    <row r="120" spans="1:35" s="23" customFormat="1" ht="42.6" customHeight="1" thickTop="1" thickBot="1" x14ac:dyDescent="0.35">
      <c r="A120" s="30" t="s">
        <v>192</v>
      </c>
      <c r="B120" s="31" t="s">
        <v>254</v>
      </c>
      <c r="C120" s="47" t="s">
        <v>255</v>
      </c>
      <c r="D120" s="28">
        <v>0</v>
      </c>
      <c r="E120" s="28">
        <v>150000</v>
      </c>
      <c r="F120" s="28" t="s">
        <v>195</v>
      </c>
      <c r="G120" s="28" t="s">
        <v>201</v>
      </c>
      <c r="H120" s="28">
        <f t="shared" si="29"/>
        <v>150000</v>
      </c>
      <c r="I120" s="28"/>
      <c r="J120" s="28" t="s">
        <v>56</v>
      </c>
      <c r="K120" s="28" t="s">
        <v>48</v>
      </c>
      <c r="L120" s="28" t="s">
        <v>48</v>
      </c>
      <c r="M120" s="28" t="s">
        <v>48</v>
      </c>
      <c r="N120" s="28" t="s">
        <v>48</v>
      </c>
      <c r="O120" s="28" t="s">
        <v>48</v>
      </c>
      <c r="P120" s="28" t="s">
        <v>48</v>
      </c>
      <c r="Q120" s="28" t="s">
        <v>48</v>
      </c>
      <c r="R120" s="28" t="s">
        <v>48</v>
      </c>
      <c r="S120" s="28" t="s">
        <v>48</v>
      </c>
      <c r="T120" s="28" t="s">
        <v>48</v>
      </c>
      <c r="U120" s="28" t="s">
        <v>48</v>
      </c>
      <c r="V120" s="28" t="s">
        <v>319</v>
      </c>
      <c r="W120" s="35" t="s">
        <v>57</v>
      </c>
      <c r="X120" s="28">
        <v>0</v>
      </c>
      <c r="Y120" s="28">
        <v>0</v>
      </c>
      <c r="Z120" s="28">
        <v>0</v>
      </c>
      <c r="AA120" s="28">
        <v>150000</v>
      </c>
      <c r="AB120" s="28">
        <v>150000</v>
      </c>
      <c r="AC120" s="28">
        <v>150000</v>
      </c>
      <c r="AD120" s="28">
        <v>150000</v>
      </c>
      <c r="AE120" s="28">
        <v>150000</v>
      </c>
      <c r="AF120" s="28">
        <v>150000</v>
      </c>
      <c r="AG120" s="28">
        <v>150000</v>
      </c>
      <c r="AH120" s="28">
        <v>150000</v>
      </c>
      <c r="AI120" s="28">
        <f t="shared" si="28"/>
        <v>150000</v>
      </c>
    </row>
    <row r="121" spans="1:35" ht="30" customHeight="1" thickTop="1" thickBot="1" x14ac:dyDescent="0.35">
      <c r="A121" s="36"/>
      <c r="B121" s="76"/>
      <c r="C121" s="77"/>
      <c r="D121" s="39">
        <f>SUM(D112:D120)</f>
        <v>0</v>
      </c>
      <c r="E121" s="39">
        <f>SUM(E112:E120)</f>
        <v>1600000</v>
      </c>
      <c r="F121" s="39"/>
      <c r="G121" s="39"/>
      <c r="H121" s="39">
        <f>SUM(H112:H120)</f>
        <v>1600000</v>
      </c>
      <c r="I121" s="39"/>
      <c r="J121" s="39"/>
      <c r="K121" s="39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39"/>
      <c r="W121" s="41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80"/>
    </row>
    <row r="122" spans="1:35" s="23" customFormat="1" ht="27.6" customHeight="1" thickTop="1" thickBot="1" x14ac:dyDescent="0.35">
      <c r="A122" s="36"/>
      <c r="B122" s="13"/>
      <c r="C122" s="142" t="s">
        <v>256</v>
      </c>
      <c r="D122" s="143"/>
      <c r="E122" s="150"/>
      <c r="F122" s="10"/>
      <c r="G122" s="10"/>
      <c r="H122" s="10"/>
      <c r="I122" s="10"/>
      <c r="J122" s="10"/>
      <c r="K122" s="10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0"/>
      <c r="W122" s="12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</row>
    <row r="123" spans="1:35" s="23" customFormat="1" ht="57" customHeight="1" thickTop="1" thickBot="1" x14ac:dyDescent="0.35">
      <c r="A123" s="30" t="s">
        <v>144</v>
      </c>
      <c r="B123" s="140" t="s">
        <v>257</v>
      </c>
      <c r="C123" s="141" t="s">
        <v>258</v>
      </c>
      <c r="D123" s="28">
        <v>0</v>
      </c>
      <c r="E123" s="28">
        <v>1000000</v>
      </c>
      <c r="F123" s="28" t="s">
        <v>147</v>
      </c>
      <c r="G123" s="28" t="s">
        <v>152</v>
      </c>
      <c r="H123" s="28">
        <f>D123+E123</f>
        <v>1000000</v>
      </c>
      <c r="I123" s="28"/>
      <c r="J123" s="28" t="s">
        <v>307</v>
      </c>
      <c r="K123" s="28"/>
      <c r="L123" s="33">
        <v>41298</v>
      </c>
      <c r="M123" s="33" t="s">
        <v>317</v>
      </c>
      <c r="N123" s="33">
        <v>41313</v>
      </c>
      <c r="O123" s="33">
        <v>41327</v>
      </c>
      <c r="P123" s="33">
        <v>41261</v>
      </c>
      <c r="Q123" s="33">
        <v>41333</v>
      </c>
      <c r="R123" s="33">
        <v>41339</v>
      </c>
      <c r="S123" s="33">
        <v>41346</v>
      </c>
      <c r="T123" s="33">
        <v>41353</v>
      </c>
      <c r="U123" s="33">
        <v>41355</v>
      </c>
      <c r="V123" s="28" t="s">
        <v>44</v>
      </c>
      <c r="W123" s="35" t="s">
        <v>308</v>
      </c>
      <c r="X123" s="28">
        <v>0</v>
      </c>
      <c r="Y123" s="28">
        <v>5000</v>
      </c>
      <c r="Z123" s="28">
        <v>5000</v>
      </c>
      <c r="AA123" s="28">
        <v>5000</v>
      </c>
      <c r="AB123" s="28">
        <v>305000</v>
      </c>
      <c r="AC123" s="28">
        <v>605000</v>
      </c>
      <c r="AD123" s="28">
        <v>1000000</v>
      </c>
      <c r="AE123" s="28">
        <v>1000000</v>
      </c>
      <c r="AF123" s="28">
        <v>1000000</v>
      </c>
      <c r="AG123" s="28">
        <v>1000000</v>
      </c>
      <c r="AH123" s="28">
        <v>1000000</v>
      </c>
      <c r="AI123" s="28">
        <f>E123+D123</f>
        <v>1000000</v>
      </c>
    </row>
    <row r="124" spans="1:35" s="23" customFormat="1" ht="32.4" customHeight="1" thickTop="1" thickBot="1" x14ac:dyDescent="0.35">
      <c r="A124" s="30" t="s">
        <v>144</v>
      </c>
      <c r="B124" s="31" t="s">
        <v>259</v>
      </c>
      <c r="C124" s="32" t="s">
        <v>260</v>
      </c>
      <c r="D124" s="28">
        <v>0</v>
      </c>
      <c r="E124" s="28">
        <v>168000</v>
      </c>
      <c r="F124" s="28" t="s">
        <v>147</v>
      </c>
      <c r="G124" s="28" t="s">
        <v>152</v>
      </c>
      <c r="H124" s="28">
        <f t="shared" ref="H124:H126" si="30">D124+E124</f>
        <v>168000</v>
      </c>
      <c r="I124" s="28"/>
      <c r="J124" s="28" t="s">
        <v>42</v>
      </c>
      <c r="K124" s="28"/>
      <c r="L124" s="33" t="s">
        <v>328</v>
      </c>
      <c r="M124" s="33" t="s">
        <v>328</v>
      </c>
      <c r="N124" s="33" t="s">
        <v>328</v>
      </c>
      <c r="O124" s="33" t="s">
        <v>328</v>
      </c>
      <c r="P124" s="33" t="s">
        <v>328</v>
      </c>
      <c r="Q124" s="33" t="s">
        <v>328</v>
      </c>
      <c r="R124" s="33" t="s">
        <v>328</v>
      </c>
      <c r="S124" s="33" t="s">
        <v>328</v>
      </c>
      <c r="T124" s="33" t="s">
        <v>328</v>
      </c>
      <c r="U124" s="33" t="s">
        <v>328</v>
      </c>
      <c r="V124" s="28" t="s">
        <v>149</v>
      </c>
      <c r="W124" s="35" t="s">
        <v>355</v>
      </c>
      <c r="X124" s="28">
        <v>168000</v>
      </c>
      <c r="Y124" s="28">
        <v>168000</v>
      </c>
      <c r="Z124" s="28">
        <v>168000</v>
      </c>
      <c r="AA124" s="28">
        <v>168000</v>
      </c>
      <c r="AB124" s="28">
        <v>168000</v>
      </c>
      <c r="AC124" s="28">
        <v>168000</v>
      </c>
      <c r="AD124" s="28">
        <v>168000</v>
      </c>
      <c r="AE124" s="28">
        <v>168000</v>
      </c>
      <c r="AF124" s="28">
        <v>168000</v>
      </c>
      <c r="AG124" s="28">
        <v>168000</v>
      </c>
      <c r="AH124" s="28">
        <v>168000</v>
      </c>
      <c r="AI124" s="28">
        <f>E124+D124</f>
        <v>168000</v>
      </c>
    </row>
    <row r="125" spans="1:35" s="23" customFormat="1" ht="42" customHeight="1" thickTop="1" thickBot="1" x14ac:dyDescent="0.35">
      <c r="A125" s="30" t="s">
        <v>144</v>
      </c>
      <c r="B125" s="31" t="s">
        <v>261</v>
      </c>
      <c r="C125" s="32" t="s">
        <v>262</v>
      </c>
      <c r="D125" s="28">
        <v>0</v>
      </c>
      <c r="E125" s="28">
        <v>3000000</v>
      </c>
      <c r="F125" s="28" t="s">
        <v>147</v>
      </c>
      <c r="G125" s="28" t="s">
        <v>152</v>
      </c>
      <c r="H125" s="28">
        <f t="shared" si="30"/>
        <v>3000000</v>
      </c>
      <c r="I125" s="28" t="s">
        <v>263</v>
      </c>
      <c r="J125" s="28" t="s">
        <v>42</v>
      </c>
      <c r="K125" s="28"/>
      <c r="L125" s="33">
        <v>41067</v>
      </c>
      <c r="M125" s="33" t="s">
        <v>312</v>
      </c>
      <c r="N125" s="33">
        <v>41107</v>
      </c>
      <c r="O125" s="33">
        <v>41117</v>
      </c>
      <c r="P125" s="33" t="s">
        <v>77</v>
      </c>
      <c r="Q125" s="33">
        <v>41171</v>
      </c>
      <c r="R125" s="33">
        <v>41204</v>
      </c>
      <c r="S125" s="33">
        <v>41255</v>
      </c>
      <c r="T125" s="33">
        <v>41288</v>
      </c>
      <c r="U125" s="33">
        <v>41288</v>
      </c>
      <c r="V125" s="28" t="s">
        <v>149</v>
      </c>
      <c r="W125" s="35" t="s">
        <v>264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500000</v>
      </c>
      <c r="AG125" s="28">
        <v>1500000</v>
      </c>
      <c r="AH125" s="28">
        <v>2500000</v>
      </c>
      <c r="AI125" s="28">
        <f>E125+D125</f>
        <v>3000000</v>
      </c>
    </row>
    <row r="126" spans="1:35" s="23" customFormat="1" ht="40.950000000000003" customHeight="1" thickTop="1" thickBot="1" x14ac:dyDescent="0.35">
      <c r="A126" s="30" t="s">
        <v>144</v>
      </c>
      <c r="B126" s="31" t="s">
        <v>261</v>
      </c>
      <c r="C126" s="55" t="s">
        <v>265</v>
      </c>
      <c r="D126" s="28">
        <v>0</v>
      </c>
      <c r="E126" s="28">
        <v>2998121</v>
      </c>
      <c r="F126" s="28" t="s">
        <v>147</v>
      </c>
      <c r="G126" s="28" t="s">
        <v>152</v>
      </c>
      <c r="H126" s="28">
        <f t="shared" si="30"/>
        <v>2998121</v>
      </c>
      <c r="I126" s="28" t="s">
        <v>263</v>
      </c>
      <c r="J126" s="28" t="s">
        <v>42</v>
      </c>
      <c r="K126" s="28"/>
      <c r="L126" s="33">
        <v>41067</v>
      </c>
      <c r="M126" s="33" t="s">
        <v>312</v>
      </c>
      <c r="N126" s="33">
        <v>41107</v>
      </c>
      <c r="O126" s="33">
        <v>41117</v>
      </c>
      <c r="P126" s="33" t="s">
        <v>77</v>
      </c>
      <c r="Q126" s="33">
        <v>41171</v>
      </c>
      <c r="R126" s="33">
        <v>41204</v>
      </c>
      <c r="S126" s="33">
        <v>41255</v>
      </c>
      <c r="T126" s="33">
        <v>41288</v>
      </c>
      <c r="U126" s="33">
        <v>41288</v>
      </c>
      <c r="V126" s="28" t="s">
        <v>149</v>
      </c>
      <c r="W126" s="35" t="s">
        <v>264</v>
      </c>
      <c r="X126" s="28">
        <v>0</v>
      </c>
      <c r="Y126" s="28">
        <v>5000</v>
      </c>
      <c r="Z126" s="28">
        <v>5000</v>
      </c>
      <c r="AA126" s="28">
        <v>255000</v>
      </c>
      <c r="AB126" s="28">
        <v>405000</v>
      </c>
      <c r="AC126" s="28">
        <v>410000</v>
      </c>
      <c r="AD126" s="28">
        <v>410000</v>
      </c>
      <c r="AE126" s="28">
        <v>1700000</v>
      </c>
      <c r="AF126" s="28">
        <v>2998121</v>
      </c>
      <c r="AG126" s="28">
        <v>2998121</v>
      </c>
      <c r="AH126" s="28">
        <v>2998121</v>
      </c>
      <c r="AI126" s="28">
        <f>E126+D126</f>
        <v>2998121</v>
      </c>
    </row>
    <row r="127" spans="1:35" s="23" customFormat="1" ht="30" customHeight="1" thickTop="1" thickBot="1" x14ac:dyDescent="0.35">
      <c r="A127" s="58"/>
      <c r="B127" s="59"/>
      <c r="C127" s="60"/>
      <c r="D127" s="39">
        <f>SUM(D123:D126)</f>
        <v>0</v>
      </c>
      <c r="E127" s="39">
        <f>SUM(E123:E126)</f>
        <v>7166121</v>
      </c>
      <c r="F127" s="39"/>
      <c r="G127" s="39"/>
      <c r="H127" s="39">
        <f>SUM(H123:H126)</f>
        <v>7166121</v>
      </c>
      <c r="I127" s="39"/>
      <c r="J127" s="39"/>
      <c r="K127" s="39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39"/>
      <c r="W127" s="41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9"/>
    </row>
    <row r="128" spans="1:35" ht="24.6" customHeight="1" thickTop="1" thickBot="1" x14ac:dyDescent="0.35">
      <c r="A128" s="36"/>
      <c r="B128" s="17"/>
      <c r="C128" s="142" t="s">
        <v>266</v>
      </c>
      <c r="D128" s="143"/>
      <c r="E128" s="143"/>
      <c r="F128" s="10"/>
      <c r="G128" s="10"/>
      <c r="H128" s="10"/>
      <c r="I128" s="10"/>
      <c r="J128" s="10"/>
      <c r="K128" s="10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0"/>
      <c r="W128" s="12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80"/>
    </row>
    <row r="129" spans="1:35" s="23" customFormat="1" ht="44.4" customHeight="1" thickTop="1" thickBot="1" x14ac:dyDescent="0.35">
      <c r="A129" s="30" t="s">
        <v>144</v>
      </c>
      <c r="B129" s="43" t="s">
        <v>267</v>
      </c>
      <c r="C129" s="46" t="s">
        <v>268</v>
      </c>
      <c r="D129" s="28">
        <v>0</v>
      </c>
      <c r="E129" s="28">
        <v>1500000</v>
      </c>
      <c r="F129" s="28" t="s">
        <v>147</v>
      </c>
      <c r="G129" s="28" t="s">
        <v>152</v>
      </c>
      <c r="H129" s="28">
        <f>D129+E129</f>
        <v>1500000</v>
      </c>
      <c r="I129" s="28"/>
      <c r="J129" s="28" t="s">
        <v>356</v>
      </c>
      <c r="K129" s="28" t="s">
        <v>48</v>
      </c>
      <c r="L129" s="28" t="s">
        <v>48</v>
      </c>
      <c r="M129" s="28" t="s">
        <v>48</v>
      </c>
      <c r="N129" s="28" t="s">
        <v>48</v>
      </c>
      <c r="O129" s="28" t="s">
        <v>48</v>
      </c>
      <c r="P129" s="28" t="s">
        <v>48</v>
      </c>
      <c r="Q129" s="28" t="s">
        <v>48</v>
      </c>
      <c r="R129" s="28" t="s">
        <v>48</v>
      </c>
      <c r="S129" s="28" t="s">
        <v>48</v>
      </c>
      <c r="T129" s="28" t="s">
        <v>48</v>
      </c>
      <c r="U129" s="28" t="s">
        <v>48</v>
      </c>
      <c r="V129" s="28" t="s">
        <v>149</v>
      </c>
      <c r="W129" s="35" t="s">
        <v>269</v>
      </c>
      <c r="X129" s="28">
        <v>0</v>
      </c>
      <c r="Y129" s="28">
        <v>1500000</v>
      </c>
      <c r="Z129" s="28">
        <v>1500000</v>
      </c>
      <c r="AA129" s="28">
        <v>1500000</v>
      </c>
      <c r="AB129" s="28">
        <v>1500000</v>
      </c>
      <c r="AC129" s="28">
        <v>1500000</v>
      </c>
      <c r="AD129" s="28">
        <v>1500000</v>
      </c>
      <c r="AE129" s="28">
        <v>1500000</v>
      </c>
      <c r="AF129" s="28">
        <v>1500000</v>
      </c>
      <c r="AG129" s="28">
        <v>1500000</v>
      </c>
      <c r="AH129" s="28">
        <v>1500000</v>
      </c>
      <c r="AI129" s="28">
        <f>E129+D129</f>
        <v>1500000</v>
      </c>
    </row>
    <row r="130" spans="1:35" s="23" customFormat="1" ht="42.6" customHeight="1" thickTop="1" thickBot="1" x14ac:dyDescent="0.35">
      <c r="A130" s="30" t="s">
        <v>144</v>
      </c>
      <c r="B130" s="31" t="s">
        <v>270</v>
      </c>
      <c r="C130" s="46" t="s">
        <v>271</v>
      </c>
      <c r="D130" s="28">
        <v>0</v>
      </c>
      <c r="E130" s="28">
        <v>650000</v>
      </c>
      <c r="F130" s="28" t="s">
        <v>147</v>
      </c>
      <c r="G130" s="28" t="s">
        <v>152</v>
      </c>
      <c r="H130" s="28">
        <f t="shared" ref="H130:H132" si="31">D130+E130</f>
        <v>650000</v>
      </c>
      <c r="I130" s="28"/>
      <c r="J130" s="28" t="s">
        <v>356</v>
      </c>
      <c r="K130" s="28" t="s">
        <v>48</v>
      </c>
      <c r="L130" s="28" t="s">
        <v>48</v>
      </c>
      <c r="M130" s="28" t="s">
        <v>48</v>
      </c>
      <c r="N130" s="28" t="s">
        <v>48</v>
      </c>
      <c r="O130" s="28" t="s">
        <v>48</v>
      </c>
      <c r="P130" s="28" t="s">
        <v>48</v>
      </c>
      <c r="Q130" s="28" t="s">
        <v>48</v>
      </c>
      <c r="R130" s="28" t="s">
        <v>48</v>
      </c>
      <c r="S130" s="28" t="s">
        <v>48</v>
      </c>
      <c r="T130" s="28" t="s">
        <v>48</v>
      </c>
      <c r="U130" s="28" t="s">
        <v>48</v>
      </c>
      <c r="V130" s="28" t="s">
        <v>149</v>
      </c>
      <c r="W130" s="35" t="s">
        <v>272</v>
      </c>
      <c r="X130" s="28">
        <v>0</v>
      </c>
      <c r="Y130" s="28">
        <v>650000</v>
      </c>
      <c r="Z130" s="28">
        <v>650000</v>
      </c>
      <c r="AA130" s="28">
        <v>650000</v>
      </c>
      <c r="AB130" s="28">
        <v>650000</v>
      </c>
      <c r="AC130" s="28">
        <v>650000</v>
      </c>
      <c r="AD130" s="28">
        <v>650000</v>
      </c>
      <c r="AE130" s="28">
        <v>650000</v>
      </c>
      <c r="AF130" s="28">
        <v>650000</v>
      </c>
      <c r="AG130" s="28">
        <v>650000</v>
      </c>
      <c r="AH130" s="28">
        <v>650000</v>
      </c>
      <c r="AI130" s="28">
        <f>E130+D130</f>
        <v>650000</v>
      </c>
    </row>
    <row r="131" spans="1:35" s="23" customFormat="1" ht="43.2" customHeight="1" thickTop="1" thickBot="1" x14ac:dyDescent="0.35">
      <c r="A131" s="30" t="s">
        <v>144</v>
      </c>
      <c r="B131" s="31" t="s">
        <v>273</v>
      </c>
      <c r="C131" s="46" t="s">
        <v>274</v>
      </c>
      <c r="D131" s="28">
        <v>0</v>
      </c>
      <c r="E131" s="28">
        <v>850000</v>
      </c>
      <c r="F131" s="28" t="s">
        <v>147</v>
      </c>
      <c r="G131" s="28" t="s">
        <v>152</v>
      </c>
      <c r="H131" s="28">
        <f t="shared" si="31"/>
        <v>850000</v>
      </c>
      <c r="I131" s="28"/>
      <c r="J131" s="28" t="s">
        <v>356</v>
      </c>
      <c r="K131" s="28" t="s">
        <v>48</v>
      </c>
      <c r="L131" s="28" t="s">
        <v>48</v>
      </c>
      <c r="M131" s="28" t="s">
        <v>48</v>
      </c>
      <c r="N131" s="28" t="s">
        <v>48</v>
      </c>
      <c r="O131" s="28" t="s">
        <v>48</v>
      </c>
      <c r="P131" s="28" t="s">
        <v>48</v>
      </c>
      <c r="Q131" s="28" t="s">
        <v>48</v>
      </c>
      <c r="R131" s="28" t="s">
        <v>48</v>
      </c>
      <c r="S131" s="28" t="s">
        <v>48</v>
      </c>
      <c r="T131" s="28" t="s">
        <v>48</v>
      </c>
      <c r="U131" s="28" t="s">
        <v>48</v>
      </c>
      <c r="V131" s="28" t="s">
        <v>149</v>
      </c>
      <c r="W131" s="35" t="s">
        <v>275</v>
      </c>
      <c r="X131" s="28">
        <v>0</v>
      </c>
      <c r="Y131" s="28">
        <v>850000</v>
      </c>
      <c r="Z131" s="28">
        <v>850000</v>
      </c>
      <c r="AA131" s="28">
        <v>850000</v>
      </c>
      <c r="AB131" s="28">
        <v>850000</v>
      </c>
      <c r="AC131" s="28">
        <v>850000</v>
      </c>
      <c r="AD131" s="28">
        <v>850000</v>
      </c>
      <c r="AE131" s="28">
        <v>850000</v>
      </c>
      <c r="AF131" s="28">
        <v>850000</v>
      </c>
      <c r="AG131" s="28">
        <v>850000</v>
      </c>
      <c r="AH131" s="28">
        <v>850000</v>
      </c>
      <c r="AI131" s="28">
        <f>E131+D131</f>
        <v>850000</v>
      </c>
    </row>
    <row r="132" spans="1:35" s="23" customFormat="1" ht="35.4" customHeight="1" thickTop="1" thickBot="1" x14ac:dyDescent="0.35">
      <c r="A132" s="30" t="s">
        <v>144</v>
      </c>
      <c r="B132" s="31" t="s">
        <v>276</v>
      </c>
      <c r="C132" s="47" t="s">
        <v>277</v>
      </c>
      <c r="D132" s="28">
        <v>0</v>
      </c>
      <c r="E132" s="28">
        <v>500000</v>
      </c>
      <c r="F132" s="28" t="s">
        <v>147</v>
      </c>
      <c r="G132" s="28" t="s">
        <v>152</v>
      </c>
      <c r="H132" s="28">
        <f t="shared" si="31"/>
        <v>500000</v>
      </c>
      <c r="I132" s="28"/>
      <c r="J132" s="45" t="s">
        <v>42</v>
      </c>
      <c r="K132" s="45"/>
      <c r="L132" s="137">
        <v>41341</v>
      </c>
      <c r="M132" s="137">
        <v>41347</v>
      </c>
      <c r="N132" s="137">
        <v>41387</v>
      </c>
      <c r="O132" s="137">
        <v>41401</v>
      </c>
      <c r="P132" s="137">
        <v>41261</v>
      </c>
      <c r="Q132" s="137">
        <v>41407</v>
      </c>
      <c r="R132" s="137">
        <v>41416</v>
      </c>
      <c r="S132" s="137">
        <v>41425</v>
      </c>
      <c r="T132" s="137">
        <v>41431</v>
      </c>
      <c r="U132" s="137">
        <v>41431</v>
      </c>
      <c r="V132" s="45" t="s">
        <v>44</v>
      </c>
      <c r="W132" s="35" t="s">
        <v>363</v>
      </c>
      <c r="X132" s="28">
        <v>0</v>
      </c>
      <c r="Y132" s="28">
        <v>5000</v>
      </c>
      <c r="Z132" s="28">
        <v>5000</v>
      </c>
      <c r="AA132" s="28">
        <v>5000</v>
      </c>
      <c r="AB132" s="28">
        <v>155000</v>
      </c>
      <c r="AC132" s="28">
        <v>355000</v>
      </c>
      <c r="AD132" s="28">
        <v>500000</v>
      </c>
      <c r="AE132" s="28">
        <v>500000</v>
      </c>
      <c r="AF132" s="28">
        <v>500000</v>
      </c>
      <c r="AG132" s="28">
        <v>500000</v>
      </c>
      <c r="AH132" s="28">
        <v>500000</v>
      </c>
      <c r="AI132" s="28">
        <f>E132+D132</f>
        <v>500000</v>
      </c>
    </row>
    <row r="133" spans="1:35" ht="30" customHeight="1" thickTop="1" thickBot="1" x14ac:dyDescent="0.35">
      <c r="D133" s="39">
        <f>SUM(D129:D132)</f>
        <v>0</v>
      </c>
      <c r="E133" s="39">
        <f>SUM(E129:E132)</f>
        <v>3500000</v>
      </c>
      <c r="F133" s="39"/>
      <c r="G133" s="39"/>
      <c r="H133" s="39">
        <f>SUM(H129:H132)</f>
        <v>3500000</v>
      </c>
      <c r="I133" s="83"/>
      <c r="J133" s="83"/>
      <c r="K133" s="83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3"/>
      <c r="W133" s="85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7"/>
    </row>
    <row r="134" spans="1:35" ht="27.6" customHeight="1" thickTop="1" thickBot="1" x14ac:dyDescent="0.35">
      <c r="A134" s="36"/>
      <c r="B134" s="17"/>
      <c r="C134" s="142" t="s">
        <v>278</v>
      </c>
      <c r="D134" s="143"/>
      <c r="E134" s="143"/>
      <c r="F134" s="10"/>
      <c r="G134" s="10"/>
      <c r="H134" s="10"/>
      <c r="I134" s="10"/>
      <c r="J134" s="10"/>
      <c r="K134" s="10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0"/>
      <c r="W134" s="12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80"/>
    </row>
    <row r="135" spans="1:35" s="23" customFormat="1" ht="80.400000000000006" customHeight="1" thickTop="1" thickBot="1" x14ac:dyDescent="0.35">
      <c r="A135" s="30" t="s">
        <v>144</v>
      </c>
      <c r="B135" s="31" t="s">
        <v>279</v>
      </c>
      <c r="C135" s="55" t="s">
        <v>280</v>
      </c>
      <c r="D135" s="28">
        <v>1034310</v>
      </c>
      <c r="E135" s="28">
        <v>0</v>
      </c>
      <c r="F135" s="28" t="s">
        <v>147</v>
      </c>
      <c r="G135" s="28" t="s">
        <v>148</v>
      </c>
      <c r="H135" s="28">
        <f>D135+E135</f>
        <v>1034310</v>
      </c>
      <c r="I135" s="28"/>
      <c r="J135" s="28" t="s">
        <v>182</v>
      </c>
      <c r="K135" s="28"/>
      <c r="L135" s="33" t="s">
        <v>48</v>
      </c>
      <c r="M135" s="33" t="s">
        <v>48</v>
      </c>
      <c r="N135" s="33" t="s">
        <v>48</v>
      </c>
      <c r="O135" s="33" t="s">
        <v>48</v>
      </c>
      <c r="P135" s="33" t="s">
        <v>48</v>
      </c>
      <c r="Q135" s="33" t="s">
        <v>48</v>
      </c>
      <c r="R135" s="33" t="s">
        <v>48</v>
      </c>
      <c r="S135" s="33">
        <v>41190</v>
      </c>
      <c r="T135" s="33">
        <v>41190</v>
      </c>
      <c r="U135" s="33">
        <v>41214</v>
      </c>
      <c r="V135" s="28" t="s">
        <v>149</v>
      </c>
      <c r="W135" s="35" t="s">
        <v>281</v>
      </c>
      <c r="X135" s="28">
        <v>0</v>
      </c>
      <c r="Y135" s="28">
        <v>0</v>
      </c>
      <c r="Z135" s="28">
        <v>40000</v>
      </c>
      <c r="AA135" s="28">
        <v>840000</v>
      </c>
      <c r="AB135" s="28">
        <v>1034310</v>
      </c>
      <c r="AC135" s="28">
        <v>1034310</v>
      </c>
      <c r="AD135" s="28">
        <v>1034310</v>
      </c>
      <c r="AE135" s="28">
        <v>1034310</v>
      </c>
      <c r="AF135" s="28">
        <v>1034310</v>
      </c>
      <c r="AG135" s="28">
        <v>1034310</v>
      </c>
      <c r="AH135" s="28">
        <v>1034310</v>
      </c>
      <c r="AI135" s="28">
        <f>E135+D135</f>
        <v>1034310</v>
      </c>
    </row>
    <row r="136" spans="1:35" ht="30" customHeight="1" thickTop="1" thickBot="1" x14ac:dyDescent="0.35">
      <c r="D136" s="39">
        <f>SUM(D135)</f>
        <v>1034310</v>
      </c>
      <c r="E136" s="39">
        <f>SUM(E135)</f>
        <v>0</v>
      </c>
      <c r="F136" s="39"/>
      <c r="G136" s="39"/>
      <c r="H136" s="39">
        <f>D136+E136</f>
        <v>1034310</v>
      </c>
      <c r="I136" s="88"/>
      <c r="J136" s="83"/>
      <c r="K136" s="83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3"/>
      <c r="W136" s="85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7"/>
    </row>
    <row r="137" spans="1:35" s="94" customFormat="1" ht="30" customHeight="1" thickTop="1" thickBot="1" x14ac:dyDescent="0.35">
      <c r="A137" s="89"/>
      <c r="B137" s="89"/>
      <c r="C137" s="90" t="s">
        <v>282</v>
      </c>
      <c r="D137" s="91">
        <f>D11+D36+D55+D63+D83+D105+D110+D121+D133+D127+D136</f>
        <v>19949914</v>
      </c>
      <c r="E137" s="91">
        <f>E11+E36+E55+E63+E83+E105+E110+E121+E133+E127+E136</f>
        <v>48109544</v>
      </c>
      <c r="F137" s="91"/>
      <c r="G137" s="91"/>
      <c r="H137" s="91">
        <f>H11+H36+H55+H63+H83+H105+H110+H121+H133+H127+H136</f>
        <v>68059458</v>
      </c>
      <c r="I137" s="91"/>
      <c r="J137" s="91"/>
      <c r="K137" s="91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1"/>
      <c r="W137" s="93"/>
      <c r="X137" s="91">
        <f t="shared" ref="X137:AI137" si="32">SUM(X5:X133)</f>
        <v>651000</v>
      </c>
      <c r="Y137" s="91">
        <f t="shared" si="32"/>
        <v>5376250</v>
      </c>
      <c r="Z137" s="91">
        <f t="shared" si="32"/>
        <v>8778305</v>
      </c>
      <c r="AA137" s="91">
        <f t="shared" si="32"/>
        <v>12594305</v>
      </c>
      <c r="AB137" s="91">
        <f t="shared" si="32"/>
        <v>20403555</v>
      </c>
      <c r="AC137" s="91">
        <f t="shared" si="32"/>
        <v>28142043</v>
      </c>
      <c r="AD137" s="91">
        <f t="shared" si="32"/>
        <v>31705043</v>
      </c>
      <c r="AE137" s="91">
        <f t="shared" si="32"/>
        <v>37617043</v>
      </c>
      <c r="AF137" s="91">
        <f t="shared" si="32"/>
        <v>42820164</v>
      </c>
      <c r="AG137" s="91">
        <f t="shared" si="32"/>
        <v>48516414</v>
      </c>
      <c r="AH137" s="91">
        <f t="shared" si="32"/>
        <v>51106414</v>
      </c>
      <c r="AI137" s="91">
        <f t="shared" si="32"/>
        <v>65351599</v>
      </c>
    </row>
    <row r="138" spans="1:35" ht="30" customHeight="1" thickTop="1" x14ac:dyDescent="0.3">
      <c r="D138" s="95"/>
      <c r="E138" s="18">
        <f>D137+E137</f>
        <v>68059458</v>
      </c>
      <c r="F138" s="18"/>
      <c r="G138" s="18"/>
      <c r="H138" s="18"/>
      <c r="I138" s="18"/>
      <c r="J138" s="19"/>
      <c r="K138" s="19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18"/>
      <c r="W138" s="21"/>
    </row>
    <row r="139" spans="1:35" ht="30" customHeight="1" thickBot="1" x14ac:dyDescent="0.35">
      <c r="D139" s="95"/>
      <c r="E139" s="96"/>
      <c r="F139" s="96"/>
      <c r="G139" s="96"/>
      <c r="H139" s="96"/>
      <c r="I139" s="96"/>
      <c r="J139" s="97"/>
      <c r="K139" s="97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6"/>
      <c r="W139" s="99"/>
    </row>
    <row r="140" spans="1:35" ht="30" customHeight="1" thickTop="1" thickBot="1" x14ac:dyDescent="0.35">
      <c r="A140" s="100"/>
      <c r="B140" s="101" t="s">
        <v>283</v>
      </c>
      <c r="C140" s="102"/>
      <c r="D140" s="75"/>
      <c r="E140" s="75"/>
      <c r="F140" s="75"/>
      <c r="G140" s="75"/>
      <c r="H140" s="75"/>
      <c r="I140" s="75"/>
      <c r="J140" s="75"/>
      <c r="K140" s="75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75"/>
      <c r="W140" s="104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30" customHeight="1" thickTop="1" thickBot="1" x14ac:dyDescent="0.35">
      <c r="A141" s="105"/>
      <c r="B141" s="106" t="s">
        <v>284</v>
      </c>
      <c r="C141" s="107" t="s">
        <v>285</v>
      </c>
      <c r="D141" s="91">
        <v>0</v>
      </c>
      <c r="E141" s="91">
        <v>0</v>
      </c>
      <c r="F141" s="91"/>
      <c r="G141" s="91"/>
      <c r="H141" s="91"/>
      <c r="I141" s="91"/>
      <c r="J141" s="91"/>
      <c r="K141" s="91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1"/>
      <c r="W141" s="93"/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</row>
    <row r="142" spans="1:35" ht="30" customHeight="1" thickTop="1" thickBot="1" x14ac:dyDescent="0.35">
      <c r="A142" s="105"/>
      <c r="B142" s="106" t="s">
        <v>286</v>
      </c>
      <c r="C142" s="107" t="s">
        <v>287</v>
      </c>
      <c r="D142" s="91">
        <f>D74+D79+D89+D96</f>
        <v>0</v>
      </c>
      <c r="E142" s="91">
        <f>E74+E79+E89+E96</f>
        <v>1102000</v>
      </c>
      <c r="F142" s="91"/>
      <c r="G142" s="91"/>
      <c r="H142" s="91"/>
      <c r="I142" s="91"/>
      <c r="J142" s="91"/>
      <c r="K142" s="91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1"/>
      <c r="W142" s="93"/>
      <c r="X142" s="28">
        <f t="shared" ref="X142:AI142" si="33">X74+X79+X89+X96</f>
        <v>7000</v>
      </c>
      <c r="Y142" s="28">
        <f t="shared" si="33"/>
        <v>14000</v>
      </c>
      <c r="Z142" s="28">
        <f t="shared" si="33"/>
        <v>146000</v>
      </c>
      <c r="AA142" s="28">
        <f t="shared" si="33"/>
        <v>483000</v>
      </c>
      <c r="AB142" s="28">
        <f t="shared" si="33"/>
        <v>490000</v>
      </c>
      <c r="AC142" s="28">
        <f t="shared" si="33"/>
        <v>572000</v>
      </c>
      <c r="AD142" s="28">
        <f t="shared" si="33"/>
        <v>730000</v>
      </c>
      <c r="AE142" s="28">
        <f t="shared" si="33"/>
        <v>730000</v>
      </c>
      <c r="AF142" s="28">
        <f t="shared" si="33"/>
        <v>805000</v>
      </c>
      <c r="AG142" s="28">
        <f t="shared" si="33"/>
        <v>905000</v>
      </c>
      <c r="AH142" s="28">
        <f t="shared" si="33"/>
        <v>905000</v>
      </c>
      <c r="AI142" s="28">
        <f t="shared" si="33"/>
        <v>1102000</v>
      </c>
    </row>
    <row r="143" spans="1:35" ht="30" customHeight="1" thickTop="1" thickBot="1" x14ac:dyDescent="0.35">
      <c r="A143" s="105"/>
      <c r="B143" s="106" t="s">
        <v>288</v>
      </c>
      <c r="C143" s="107" t="s">
        <v>289</v>
      </c>
      <c r="D143" s="91">
        <f>D67+D68+D69+D71+D73+D76+D78+D80</f>
        <v>3809257</v>
      </c>
      <c r="E143" s="91">
        <f>E67+E68+E69+E71+E73+E76+E78+E80</f>
        <v>3693000</v>
      </c>
      <c r="F143" s="91"/>
      <c r="G143" s="91"/>
      <c r="H143" s="91"/>
      <c r="I143" s="91"/>
      <c r="J143" s="91"/>
      <c r="K143" s="91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1"/>
      <c r="W143" s="93"/>
      <c r="X143" s="28">
        <f t="shared" ref="X143:AI143" si="34">X67+X68+X69+X71+X73+X76+X78+X80</f>
        <v>0</v>
      </c>
      <c r="Y143" s="28">
        <f t="shared" si="34"/>
        <v>23000</v>
      </c>
      <c r="Z143" s="28">
        <f t="shared" si="34"/>
        <v>473000</v>
      </c>
      <c r="AA143" s="28">
        <f t="shared" si="34"/>
        <v>843000</v>
      </c>
      <c r="AB143" s="28">
        <f t="shared" si="34"/>
        <v>2693000</v>
      </c>
      <c r="AC143" s="28">
        <f t="shared" si="34"/>
        <v>4920000</v>
      </c>
      <c r="AD143" s="28">
        <f t="shared" si="34"/>
        <v>4920000</v>
      </c>
      <c r="AE143" s="28">
        <f t="shared" si="34"/>
        <v>5820000</v>
      </c>
      <c r="AF143" s="28">
        <f t="shared" si="34"/>
        <v>6540000</v>
      </c>
      <c r="AG143" s="28">
        <f t="shared" si="34"/>
        <v>6540000</v>
      </c>
      <c r="AH143" s="28">
        <f t="shared" si="34"/>
        <v>6540000</v>
      </c>
      <c r="AI143" s="28">
        <f t="shared" si="34"/>
        <v>7502257</v>
      </c>
    </row>
    <row r="144" spans="1:35" ht="30" customHeight="1" thickTop="1" thickBot="1" x14ac:dyDescent="0.35">
      <c r="A144" s="105"/>
      <c r="B144" s="106" t="s">
        <v>290</v>
      </c>
      <c r="C144" s="107" t="s">
        <v>291</v>
      </c>
      <c r="D144" s="91">
        <f>D40+D42+D43+D44+D45+D46+D47+D48+D49+D50+D51+D52+D54+D107+D109</f>
        <v>0</v>
      </c>
      <c r="E144" s="91">
        <f>E40+E42+E43+E44+E45+E46+E47+E48+E49+E50+E51+E52+E54+E107+E109</f>
        <v>2650000</v>
      </c>
      <c r="F144" s="91"/>
      <c r="G144" s="91"/>
      <c r="H144" s="91"/>
      <c r="I144" s="91"/>
      <c r="J144" s="91"/>
      <c r="K144" s="91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1"/>
      <c r="W144" s="93"/>
      <c r="X144" s="28">
        <f t="shared" ref="X144:AI144" si="35">X40+X42+X43+X44+X45+X46+X47+X48+X49+X50+X51+X52+X54+X107+X109</f>
        <v>250000</v>
      </c>
      <c r="Y144" s="28">
        <f t="shared" si="35"/>
        <v>576250</v>
      </c>
      <c r="Z144" s="28">
        <f t="shared" si="35"/>
        <v>682500</v>
      </c>
      <c r="AA144" s="28">
        <f t="shared" si="35"/>
        <v>832500</v>
      </c>
      <c r="AB144" s="28">
        <f t="shared" si="35"/>
        <v>978750</v>
      </c>
      <c r="AC144" s="28">
        <f t="shared" si="35"/>
        <v>1103750</v>
      </c>
      <c r="AD144" s="28">
        <f t="shared" si="35"/>
        <v>1438750</v>
      </c>
      <c r="AE144" s="28">
        <f t="shared" si="35"/>
        <v>1808750</v>
      </c>
      <c r="AF144" s="28">
        <f t="shared" si="35"/>
        <v>2093750</v>
      </c>
      <c r="AG144" s="28">
        <f t="shared" si="35"/>
        <v>2355000</v>
      </c>
      <c r="AH144" s="28">
        <f t="shared" si="35"/>
        <v>2575000</v>
      </c>
      <c r="AI144" s="28">
        <f t="shared" si="35"/>
        <v>2650000</v>
      </c>
    </row>
    <row r="145" spans="1:35" ht="30" customHeight="1" thickTop="1" thickBot="1" x14ac:dyDescent="0.35">
      <c r="A145" s="105"/>
      <c r="B145" s="106" t="s">
        <v>292</v>
      </c>
      <c r="C145" s="107" t="s">
        <v>293</v>
      </c>
      <c r="D145" s="91">
        <f>D59+D61+D62+D123+D124+D125+D129+D130+D131+D132</f>
        <v>0</v>
      </c>
      <c r="E145" s="91">
        <f>E59+E61+E62+E123+E124+E125+E129+E130+E131+E132</f>
        <v>12238000</v>
      </c>
      <c r="F145" s="91"/>
      <c r="G145" s="91"/>
      <c r="H145" s="91"/>
      <c r="I145" s="91"/>
      <c r="J145" s="91"/>
      <c r="K145" s="91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1"/>
      <c r="W145" s="93"/>
      <c r="X145" s="28">
        <f t="shared" ref="X145:AI145" si="36">X59+X61+X62+X123+X124+X125+X129+X130+X131+X132</f>
        <v>178000</v>
      </c>
      <c r="Y145" s="28">
        <f t="shared" si="36"/>
        <v>3188000</v>
      </c>
      <c r="Z145" s="28">
        <f t="shared" si="36"/>
        <v>3758000</v>
      </c>
      <c r="AA145" s="28">
        <f t="shared" si="36"/>
        <v>3958000</v>
      </c>
      <c r="AB145" s="28">
        <f t="shared" si="36"/>
        <v>4408000</v>
      </c>
      <c r="AC145" s="28">
        <f t="shared" si="36"/>
        <v>4938000</v>
      </c>
      <c r="AD145" s="28">
        <f t="shared" si="36"/>
        <v>5478000</v>
      </c>
      <c r="AE145" s="28">
        <f t="shared" si="36"/>
        <v>6838000</v>
      </c>
      <c r="AF145" s="28">
        <f t="shared" si="36"/>
        <v>8738000</v>
      </c>
      <c r="AG145" s="28">
        <f t="shared" si="36"/>
        <v>10338000</v>
      </c>
      <c r="AH145" s="28">
        <f t="shared" si="36"/>
        <v>11738000</v>
      </c>
      <c r="AI145" s="28">
        <f t="shared" si="36"/>
        <v>12238000</v>
      </c>
    </row>
    <row r="146" spans="1:35" ht="30" customHeight="1" thickTop="1" thickBot="1" x14ac:dyDescent="0.35">
      <c r="A146" s="105"/>
      <c r="B146" s="106" t="s">
        <v>294</v>
      </c>
      <c r="C146" s="107" t="s">
        <v>295</v>
      </c>
      <c r="D146" s="91">
        <f>D85+D87+D88+D90+D91+D92+D93+D94+D95+D99+D100+D101+D102+D103+D104+D112+D113+D114+D115+D116+D117+D118+D119+D120</f>
        <v>0</v>
      </c>
      <c r="E146" s="91">
        <f>E85+E87+E88+E90+E91+E92+E93+E94+E95+E99+E100+E101+E102+E103+E104+E112+E113+E114+E115+E116+E117+E118+E119+E120</f>
        <v>7300000</v>
      </c>
      <c r="F146" s="91"/>
      <c r="G146" s="91"/>
      <c r="H146" s="91"/>
      <c r="I146" s="91"/>
      <c r="J146" s="91"/>
      <c r="K146" s="91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1"/>
      <c r="W146" s="93"/>
      <c r="X146" s="28">
        <f t="shared" ref="X146:AI146" si="37">X85+X87+X88+X90+X91+X92+X93+X94+X95+X99+X100+X101+X102+X103+X104+X112+X113+X114+X115+X116+X117+X118+X119+X120</f>
        <v>160000</v>
      </c>
      <c r="Y146" s="28">
        <f t="shared" si="37"/>
        <v>970000</v>
      </c>
      <c r="Z146" s="28">
        <f t="shared" si="37"/>
        <v>1600000</v>
      </c>
      <c r="AA146" s="28">
        <f t="shared" si="37"/>
        <v>2450000</v>
      </c>
      <c r="AB146" s="28">
        <f t="shared" si="37"/>
        <v>3160000</v>
      </c>
      <c r="AC146" s="28">
        <f t="shared" si="37"/>
        <v>4980000</v>
      </c>
      <c r="AD146" s="28">
        <f t="shared" si="37"/>
        <v>5230000</v>
      </c>
      <c r="AE146" s="28">
        <f t="shared" si="37"/>
        <v>5330000</v>
      </c>
      <c r="AF146" s="28">
        <f t="shared" si="37"/>
        <v>6080000</v>
      </c>
      <c r="AG146" s="28">
        <f t="shared" si="37"/>
        <v>6380000</v>
      </c>
      <c r="AH146" s="28">
        <f t="shared" si="37"/>
        <v>7050000</v>
      </c>
      <c r="AI146" s="28">
        <f t="shared" si="37"/>
        <v>7300000</v>
      </c>
    </row>
    <row r="147" spans="1:35" ht="30" customHeight="1" thickTop="1" thickBot="1" x14ac:dyDescent="0.35">
      <c r="A147" s="105"/>
      <c r="B147" s="106" t="s">
        <v>296</v>
      </c>
      <c r="C147" s="107" t="s">
        <v>297</v>
      </c>
      <c r="D147" s="91">
        <f>D7+D8</f>
        <v>490000</v>
      </c>
      <c r="E147" s="91">
        <f>E7+E8</f>
        <v>60000</v>
      </c>
      <c r="F147" s="91"/>
      <c r="G147" s="91"/>
      <c r="H147" s="91"/>
      <c r="I147" s="91"/>
      <c r="J147" s="91"/>
      <c r="K147" s="91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1"/>
      <c r="W147" s="93"/>
      <c r="X147" s="28">
        <f t="shared" ref="X147:AI147" si="38">X7+X8</f>
        <v>0</v>
      </c>
      <c r="Y147" s="28">
        <f t="shared" si="38"/>
        <v>0</v>
      </c>
      <c r="Z147" s="28">
        <f t="shared" si="38"/>
        <v>200000</v>
      </c>
      <c r="AA147" s="28">
        <f t="shared" si="38"/>
        <v>300000</v>
      </c>
      <c r="AB147" s="28">
        <f t="shared" si="38"/>
        <v>450000</v>
      </c>
      <c r="AC147" s="28">
        <f t="shared" si="38"/>
        <v>450000</v>
      </c>
      <c r="AD147" s="28">
        <f t="shared" si="38"/>
        <v>550000</v>
      </c>
      <c r="AE147" s="28">
        <f t="shared" si="38"/>
        <v>550000</v>
      </c>
      <c r="AF147" s="28">
        <f t="shared" si="38"/>
        <v>550000</v>
      </c>
      <c r="AG147" s="28">
        <f t="shared" si="38"/>
        <v>550000</v>
      </c>
      <c r="AH147" s="28">
        <f t="shared" si="38"/>
        <v>550000</v>
      </c>
      <c r="AI147" s="28">
        <f t="shared" si="38"/>
        <v>550000</v>
      </c>
    </row>
    <row r="148" spans="1:35" ht="30" customHeight="1" thickTop="1" thickBot="1" x14ac:dyDescent="0.35">
      <c r="A148" s="105"/>
      <c r="B148" s="106" t="s">
        <v>298</v>
      </c>
      <c r="C148" s="107" t="s">
        <v>66</v>
      </c>
      <c r="D148" s="91" t="e">
        <f>D15+D16+D17+D18+D19+D20+#REF!+#REF!+D22+D23+D24+D26+D27+D28+D29+D31</f>
        <v>#REF!</v>
      </c>
      <c r="E148" s="91" t="e">
        <f>E15+E16+E17+E18+E19+E20+#REF!+#REF!+E22+E23+E24+E26+E27+E28+E29+E31</f>
        <v>#REF!</v>
      </c>
      <c r="F148" s="91"/>
      <c r="G148" s="91"/>
      <c r="H148" s="91"/>
      <c r="I148" s="91"/>
      <c r="J148" s="91"/>
      <c r="K148" s="91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1"/>
      <c r="W148" s="93"/>
      <c r="X148" s="28" t="e">
        <f>X15+X16+X17+X18+X19+X20+#REF!+#REF!+X22+X23+X24+X26+X27+X28+X29+X31</f>
        <v>#REF!</v>
      </c>
      <c r="Y148" s="28" t="e">
        <f>Y15+Y16+Y17+Y18+Y19+Y20+#REF!+#REF!+Y22+Y23+Y24+Y26+Y27+Y28+Y29+Y31</f>
        <v>#REF!</v>
      </c>
      <c r="Z148" s="28" t="e">
        <f>Z15+Z16+Z17+Z18+Z19+Z20+#REF!+#REF!+Z22+Z23+Z24+Z26+Z27+Z28+Z29+Z31</f>
        <v>#REF!</v>
      </c>
      <c r="AA148" s="28" t="e">
        <f>AA15+AA16+AA17+AA18+AA19+AA20+#REF!+#REF!+AA22+AA23+AA24+AA26+AA27+AA28+AA29+AA31</f>
        <v>#REF!</v>
      </c>
      <c r="AB148" s="28" t="e">
        <f>AB15+AB16+AB17+AB18+AB19+AB20+#REF!+#REF!+AB22+AB23+AB24+AB26+AB27+AB28+AB29+AB31</f>
        <v>#REF!</v>
      </c>
      <c r="AC148" s="28" t="e">
        <f>AC15+AC16+AC17+AC18+AC19+AC20+#REF!+#REF!+AC22+AC23+AC24+AC26+AC27+AC28+AC29+AC31</f>
        <v>#REF!</v>
      </c>
      <c r="AD148" s="28" t="e">
        <f>AD15+AD16+AD17+AD18+AD19+AD20+#REF!+#REF!+AD22+AD23+AD24+AD26+AD27+AD28+AD29+AD31</f>
        <v>#REF!</v>
      </c>
      <c r="AE148" s="28" t="e">
        <f>AE15+AE16+AE17+AE18+AE19+AE20+#REF!+#REF!+AE22+AE23+AE24+AE26+AE27+AE28+AE29+AE31</f>
        <v>#REF!</v>
      </c>
      <c r="AF148" s="28" t="e">
        <f>AF15+AF16+AF17+AF18+AF19+AF20+#REF!+#REF!+AF22+AF23+AF24+AF26+AF27+AF28+AF29+AF31</f>
        <v>#REF!</v>
      </c>
      <c r="AG148" s="28" t="e">
        <f>AG15+AG16+AG17+AG18+AG19+AG20+#REF!+#REF!+AG22+AG23+AG24+AG26+AG27+AG28+AG29+AG31</f>
        <v>#REF!</v>
      </c>
      <c r="AH148" s="28" t="e">
        <f>AH15+AH16+AH17+AH18+AH19+AH20+#REF!+#REF!+AH22+AH23+AH24+AH26+AH27+AH28+AH29+AH31</f>
        <v>#REF!</v>
      </c>
      <c r="AI148" s="28" t="e">
        <f>AI15+AI16+AI17+AI18+AI19+AI20+#REF!+#REF!+AI22+AI23+AI24+AI26+AI27+AI28+AI29+AI31</f>
        <v>#REF!</v>
      </c>
    </row>
    <row r="149" spans="1:35" ht="30" customHeight="1" thickTop="1" thickBot="1" x14ac:dyDescent="0.35">
      <c r="A149" s="105"/>
      <c r="B149" s="106" t="s">
        <v>299</v>
      </c>
      <c r="C149" s="107" t="s">
        <v>300</v>
      </c>
      <c r="D149" s="91">
        <f>D5+D6+D9+D10</f>
        <v>0</v>
      </c>
      <c r="E149" s="91">
        <f>E5+E6+E9+E10</f>
        <v>2300000</v>
      </c>
      <c r="F149" s="91"/>
      <c r="G149" s="91"/>
      <c r="H149" s="91"/>
      <c r="I149" s="91"/>
      <c r="J149" s="91"/>
      <c r="K149" s="91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1"/>
      <c r="W149" s="93"/>
      <c r="X149" s="28">
        <f t="shared" ref="X149:AI149" si="39">X5+X6+X9+X10</f>
        <v>0</v>
      </c>
      <c r="Y149" s="28">
        <f t="shared" si="39"/>
        <v>480000</v>
      </c>
      <c r="Z149" s="28">
        <f t="shared" si="39"/>
        <v>1110000</v>
      </c>
      <c r="AA149" s="28">
        <f t="shared" si="39"/>
        <v>1505000</v>
      </c>
      <c r="AB149" s="28">
        <f t="shared" si="39"/>
        <v>2000000</v>
      </c>
      <c r="AC149" s="28">
        <f t="shared" si="39"/>
        <v>2000000</v>
      </c>
      <c r="AD149" s="28">
        <f t="shared" si="39"/>
        <v>2300000</v>
      </c>
      <c r="AE149" s="28">
        <f t="shared" si="39"/>
        <v>2300000</v>
      </c>
      <c r="AF149" s="28">
        <f t="shared" si="39"/>
        <v>2300000</v>
      </c>
      <c r="AG149" s="28">
        <f t="shared" si="39"/>
        <v>2300000</v>
      </c>
      <c r="AH149" s="28">
        <f t="shared" si="39"/>
        <v>2300000</v>
      </c>
      <c r="AI149" s="28">
        <f t="shared" si="39"/>
        <v>2300000</v>
      </c>
    </row>
    <row r="150" spans="1:35" ht="30" customHeight="1" thickTop="1" thickBot="1" x14ac:dyDescent="0.35">
      <c r="A150" s="105"/>
      <c r="B150" s="106" t="s">
        <v>301</v>
      </c>
      <c r="C150" s="107" t="s">
        <v>278</v>
      </c>
      <c r="D150" s="91">
        <v>0</v>
      </c>
      <c r="E150" s="91">
        <v>0</v>
      </c>
      <c r="F150" s="91"/>
      <c r="G150" s="91"/>
      <c r="H150" s="91"/>
      <c r="I150" s="91"/>
      <c r="J150" s="91"/>
      <c r="K150" s="91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1"/>
      <c r="W150" s="93"/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</row>
    <row r="151" spans="1:35" s="24" customFormat="1" ht="30" customHeight="1" thickTop="1" thickBot="1" x14ac:dyDescent="0.35">
      <c r="A151" s="108"/>
      <c r="B151" s="109"/>
      <c r="C151" s="110" t="s">
        <v>302</v>
      </c>
      <c r="D151" s="91" t="e">
        <f>SUM(D141:D150)</f>
        <v>#REF!</v>
      </c>
      <c r="E151" s="91" t="e">
        <f>SUM(E141:E150)</f>
        <v>#REF!</v>
      </c>
      <c r="F151" s="91"/>
      <c r="G151" s="91"/>
      <c r="H151" s="91"/>
      <c r="I151" s="91"/>
      <c r="J151" s="91"/>
      <c r="K151" s="91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1"/>
      <c r="W151" s="93"/>
      <c r="X151" s="91" t="e">
        <f>SUM(X141:X150)</f>
        <v>#REF!</v>
      </c>
      <c r="Y151" s="91" t="e">
        <f t="shared" ref="Y151:AI151" si="40">SUM(Y141:Y150)</f>
        <v>#REF!</v>
      </c>
      <c r="Z151" s="91" t="e">
        <f t="shared" si="40"/>
        <v>#REF!</v>
      </c>
      <c r="AA151" s="91" t="e">
        <f t="shared" si="40"/>
        <v>#REF!</v>
      </c>
      <c r="AB151" s="91" t="e">
        <f t="shared" si="40"/>
        <v>#REF!</v>
      </c>
      <c r="AC151" s="91" t="e">
        <f t="shared" si="40"/>
        <v>#REF!</v>
      </c>
      <c r="AD151" s="91" t="e">
        <f t="shared" si="40"/>
        <v>#REF!</v>
      </c>
      <c r="AE151" s="91" t="e">
        <f t="shared" si="40"/>
        <v>#REF!</v>
      </c>
      <c r="AF151" s="91" t="e">
        <f t="shared" si="40"/>
        <v>#REF!</v>
      </c>
      <c r="AG151" s="91" t="e">
        <f t="shared" si="40"/>
        <v>#REF!</v>
      </c>
      <c r="AH151" s="91" t="e">
        <f t="shared" si="40"/>
        <v>#REF!</v>
      </c>
      <c r="AI151" s="91" t="e">
        <f t="shared" si="40"/>
        <v>#REF!</v>
      </c>
    </row>
    <row r="152" spans="1:35" s="116" customFormat="1" ht="30" customHeight="1" thickTop="1" x14ac:dyDescent="0.3">
      <c r="A152" s="111"/>
      <c r="B152" s="111"/>
      <c r="C152" s="112" t="s">
        <v>303</v>
      </c>
      <c r="D152" s="113"/>
      <c r="E152" s="113"/>
      <c r="F152" s="113"/>
      <c r="G152" s="113"/>
      <c r="H152" s="113"/>
      <c r="I152" s="113"/>
      <c r="J152" s="113"/>
      <c r="K152" s="113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3"/>
      <c r="W152" s="115"/>
      <c r="Z152" s="117" t="e">
        <f>Z151/E138</f>
        <v>#REF!</v>
      </c>
      <c r="AC152" s="117" t="e">
        <f>AC151/E138</f>
        <v>#REF!</v>
      </c>
      <c r="AF152" s="117" t="e">
        <f>AF151/E138</f>
        <v>#REF!</v>
      </c>
      <c r="AI152" s="118" t="e">
        <f>AI151/E138</f>
        <v>#REF!</v>
      </c>
    </row>
    <row r="155" spans="1:35" ht="30" customHeight="1" x14ac:dyDescent="0.3">
      <c r="B155" s="119"/>
      <c r="C155" s="120" t="s">
        <v>304</v>
      </c>
      <c r="D155" s="113">
        <v>40350000</v>
      </c>
    </row>
    <row r="156" spans="1:35" ht="30" customHeight="1" x14ac:dyDescent="0.3">
      <c r="B156" s="119"/>
      <c r="C156" s="112" t="s">
        <v>305</v>
      </c>
      <c r="D156" s="113">
        <v>0</v>
      </c>
    </row>
    <row r="157" spans="1:35" ht="30" customHeight="1" x14ac:dyDescent="0.3">
      <c r="B157" s="119"/>
      <c r="C157" s="112"/>
      <c r="D157" s="113">
        <f>SUM(D155:D156)</f>
        <v>40350000</v>
      </c>
    </row>
    <row r="158" spans="1:35" ht="30" customHeight="1" x14ac:dyDescent="0.3">
      <c r="B158" s="119"/>
      <c r="C158" s="124"/>
      <c r="D158" s="125"/>
    </row>
    <row r="159" spans="1:35" ht="30" customHeight="1" x14ac:dyDescent="0.3">
      <c r="B159" s="119"/>
      <c r="C159" s="124"/>
      <c r="D159" s="125"/>
    </row>
  </sheetData>
  <mergeCells count="36">
    <mergeCell ref="C4:F4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V2:V3"/>
    <mergeCell ref="W2:W3"/>
    <mergeCell ref="X2:AI2"/>
    <mergeCell ref="C12:E12"/>
    <mergeCell ref="T2:T3"/>
    <mergeCell ref="U2:U3"/>
    <mergeCell ref="C128:E128"/>
    <mergeCell ref="C37:E37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  <mergeCell ref="C134:E134"/>
    <mergeCell ref="C56:E56"/>
    <mergeCell ref="C64:E64"/>
    <mergeCell ref="C84:E84"/>
    <mergeCell ref="C106:E106"/>
    <mergeCell ref="C111:E111"/>
    <mergeCell ref="C122:E122"/>
  </mergeCells>
  <pageMargins left="0.31496062992125984" right="0.19685039370078741" top="0.55118110236220474" bottom="0.39370078740157483" header="0.31496062992125984" footer="0.19685039370078741"/>
  <pageSetup paperSize="9" scale="61" fitToHeight="0" orientation="landscape" r:id="rId1"/>
  <headerFooter>
    <oddFooter>&amp;C&amp;P</oddFooter>
  </headerFooter>
  <rowBreaks count="2" manualBreakCount="2">
    <brk id="55" max="22" man="1"/>
    <brk id="12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 E Procurement Planning</vt:lpstr>
      <vt:lpstr>'Ann E Procurement Planning'!Print_Area</vt:lpstr>
      <vt:lpstr>'Ann E Procurement Planning'!Print_Titles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2013-04-19T13:57:30Z</cp:lastPrinted>
  <dcterms:created xsi:type="dcterms:W3CDTF">2012-11-05T08:53:31Z</dcterms:created>
  <dcterms:modified xsi:type="dcterms:W3CDTF">2013-04-19T13:57:34Z</dcterms:modified>
</cp:coreProperties>
</file>